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0"/>
  </bookViews>
  <sheets>
    <sheet name="Ann.3AMP" sheetId="1" r:id="rId1"/>
    <sheet name="Ann.3TPSA" sheetId="2" r:id="rId2"/>
    <sheet name="Ann.3TE-CE" sheetId="3" r:id="rId3"/>
    <sheet name="Ann.4" sheetId="4" r:id="rId4"/>
    <sheet name="Annexe 5 " sheetId="5" r:id="rId5"/>
    <sheet name="Annexe 5 bis" sheetId="6" r:id="rId6"/>
    <sheet name="annexe 7" sheetId="7" r:id="rId7"/>
    <sheet name="annexe 7 bis" sheetId="8" r:id="rId8"/>
    <sheet name="annexe 9" sheetId="9" r:id="rId9"/>
    <sheet name="annexe10" sheetId="10" r:id="rId10"/>
    <sheet name="annexe10 bi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/>
  <calcPr fullCalcOnLoad="1"/>
</workbook>
</file>

<file path=xl/sharedStrings.xml><?xml version="1.0" encoding="utf-8"?>
<sst xmlns="http://schemas.openxmlformats.org/spreadsheetml/2006/main" count="308" uniqueCount="144">
  <si>
    <t>Compte administratif
(en euros)</t>
  </si>
  <si>
    <t>Pourcentage
du budget total</t>
  </si>
  <si>
    <t>CAF  et MSA (7483, 7484))</t>
  </si>
  <si>
    <t>Prestations de services
 (70)</t>
  </si>
  <si>
    <t>Autres comptes 70</t>
  </si>
  <si>
    <t>Autres subventions (7481, 7482, 74852, 7488…..)</t>
  </si>
  <si>
    <t>Subventions Etat 
(741, 74851)</t>
  </si>
  <si>
    <t>Subventions de fonctionnement (74)</t>
  </si>
  <si>
    <t>Total des produits</t>
  </si>
  <si>
    <t xml:space="preserve">Participation des majeurs
(742)
</t>
  </si>
  <si>
    <t>Autres produits de gestion courante
(75)</t>
  </si>
  <si>
    <t>Produits financiers
(76)</t>
  </si>
  <si>
    <t>Autres produits
( 77, 78, 79)</t>
  </si>
  <si>
    <t>Produits des tutelles aux prestations sociales 
(7061)</t>
  </si>
  <si>
    <t>Produits des tutelles et curatelles d'Etat
(7062)</t>
  </si>
  <si>
    <t xml:space="preserve">10 établissements gérant 2120 mesures </t>
  </si>
  <si>
    <t>dont 5 exerçant des mesures d'Etat</t>
  </si>
  <si>
    <t>ANGT</t>
  </si>
  <si>
    <t>Tableau 1</t>
  </si>
  <si>
    <t>Structure des budget TE-CE - Exercice 2001</t>
  </si>
  <si>
    <t>UNAF</t>
  </si>
  <si>
    <t>UTRA</t>
  </si>
  <si>
    <t>UNAPEI</t>
  </si>
  <si>
    <t>UNAFAM</t>
  </si>
  <si>
    <t>FNAT</t>
  </si>
  <si>
    <t>Moyenne</t>
  </si>
  <si>
    <t>Valeur la plus basse</t>
  </si>
  <si>
    <t>Valeur la plus haute</t>
  </si>
  <si>
    <t>Ecarts</t>
  </si>
  <si>
    <r>
      <t xml:space="preserve">Dépenses de personnel
</t>
    </r>
    <r>
      <rPr>
        <sz val="8"/>
        <rFont val="Arial"/>
        <family val="2"/>
      </rPr>
      <t>(Rénumérations, charges fiscales et sociales)</t>
    </r>
  </si>
  <si>
    <t>Délégués à la tutelle</t>
  </si>
  <si>
    <t>Cadres</t>
  </si>
  <si>
    <t>Personnel du service comptable</t>
  </si>
  <si>
    <t>Personnel du service juridique</t>
  </si>
  <si>
    <t>Autres charges de personnel</t>
  </si>
  <si>
    <t>Charges d'exploitation
(Chapitres 60, 61,62, 65, 66, 67 et 68)</t>
  </si>
  <si>
    <t>Total des charges</t>
  </si>
  <si>
    <t>Sous-total  dépenses en personnel</t>
  </si>
  <si>
    <t>Sous-total dépenses en personnel non délégués à la tutelle</t>
  </si>
  <si>
    <t>Tableau 4</t>
  </si>
  <si>
    <t>Part des délégués et des autres salariés dans les dépenses de personnels d'un budget TE-CE</t>
  </si>
  <si>
    <t>Tableau 2</t>
  </si>
  <si>
    <t>Structure des budget TPSA - Exercice 2001</t>
  </si>
  <si>
    <t>TPSA non doublée</t>
  </si>
  <si>
    <t>TPSA doublée</t>
  </si>
  <si>
    <t>UDAF</t>
  </si>
  <si>
    <t xml:space="preserve">Délégués à la tutelle
</t>
  </si>
  <si>
    <t xml:space="preserve">Cadres
</t>
  </si>
  <si>
    <t xml:space="preserve">Personnel du service comptable
</t>
  </si>
  <si>
    <t xml:space="preserve">Personnel du service juridique
</t>
  </si>
  <si>
    <t xml:space="preserve">Autres charges de personnel
</t>
  </si>
  <si>
    <r>
      <t xml:space="preserve">Charges d'exploitation
</t>
    </r>
    <r>
      <rPr>
        <sz val="8"/>
        <rFont val="Arial"/>
        <family val="2"/>
      </rPr>
      <t>(Chapitres 60, 61,62, 65, 66, 67 et 68)</t>
    </r>
  </si>
  <si>
    <t>Tableau 5</t>
  </si>
  <si>
    <t>Part des délégués et des autres salariés dans les dépenses de personnels dans un budget TPSA</t>
  </si>
  <si>
    <r>
      <t xml:space="preserve">Dépenses de personnel
</t>
    </r>
    <r>
      <rPr>
        <sz val="8"/>
        <rFont val="Arial"/>
        <family val="2"/>
      </rPr>
      <t>(Rénumérations, charges fiscales et sociales</t>
    </r>
    <r>
      <rPr>
        <sz val="11"/>
        <rFont val="Arial"/>
        <family val="2"/>
      </rPr>
      <t xml:space="preserve">)
</t>
    </r>
  </si>
  <si>
    <t>Tableau 3</t>
  </si>
  <si>
    <t>Structure des budget AMP - Exercice 2001</t>
  </si>
  <si>
    <t xml:space="preserve">Délégués à la tutelle
</t>
  </si>
  <si>
    <t xml:space="preserve">Autres charges de personnel
</t>
  </si>
  <si>
    <t>Tableau 6</t>
  </si>
  <si>
    <t>Part des délégués et des autres salariés dans les dépenses de personnels d'un budget AMP</t>
  </si>
  <si>
    <r>
      <t>Dépenses de personnel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(Rénumérations, charges fiscales et sociales)</t>
    </r>
  </si>
  <si>
    <t xml:space="preserve">ANNEXE 5 </t>
  </si>
  <si>
    <t>Montant du prélèvement mensuel pour une personne à domicile en euros
HYPOTHESES</t>
  </si>
  <si>
    <t>Personne sous TE-CE (exo MV-3%, 7% et 14 %)</t>
  </si>
  <si>
    <t xml:space="preserve">Franchise MV - Seuil 1,4 SMIC - Taux 7,5 et 16,5 % </t>
  </si>
  <si>
    <t>Franchise MV - seuil 1,3 SMIC - taux 9,5 % et 19%</t>
  </si>
  <si>
    <t xml:space="preserve">Franchise MV - Seuil 1,2 SMIC - Taux 12 et 22 % </t>
  </si>
  <si>
    <t>Exonération MV inclus - Seuil 1,4 SMIC - Taux 3%, 7% et 13,5 %</t>
  </si>
  <si>
    <t>Exonération MV inclus - Seuil 1,2 SMIC - Taux 3%, 9,5% et 19,5 %</t>
  </si>
  <si>
    <t xml:space="preserve">Montant du prélèvement en euros 
</t>
  </si>
  <si>
    <t>Poids du prélèvement sur l'ensemble des ressources</t>
  </si>
  <si>
    <t>Personne ayant des revenus en dessous du minimum vieillesse</t>
  </si>
  <si>
    <t>Personne ayant des revenus égaux du minimum vieillesse</t>
  </si>
  <si>
    <t>Personne ayant des revenus strictement supérieurs au minimum vieillesse et inférieurs au SMIC</t>
  </si>
  <si>
    <t>Milieu de tranche</t>
  </si>
  <si>
    <t>Fin de tranche</t>
  </si>
  <si>
    <t>Personne ayant des revenus entre  SMIC et 1,75 SMIC</t>
  </si>
  <si>
    <t>Coût de la mesure ( 120 €) soit 5,9 % de 1,75 SMIC</t>
  </si>
  <si>
    <t>Personne ayant des revenus entre  SMIC et le seuil fixé (1,2 SMIC; 1,3 ou 1,4)</t>
  </si>
  <si>
    <t>Prélèvement-Milieu de tranche-système proposé</t>
  </si>
  <si>
    <t>Prélèvement-Milieu de tranche- système actuel</t>
  </si>
  <si>
    <t>Prélèvement-Fin de tranche-système proposé</t>
  </si>
  <si>
    <t>Personne ayant des revenus supérieurs à 1,75 SMIC jusqu'à 2,5 SMIC pour le système actuel ou supérieurs au seuil</t>
  </si>
  <si>
    <t xml:space="preserve">Coût de la mesure (120 €)  soit 4,2 % de 2,5 SMIC </t>
  </si>
  <si>
    <t xml:space="preserve">Revenus: </t>
  </si>
  <si>
    <t>SMIC</t>
  </si>
  <si>
    <t>1,2 SMIC</t>
  </si>
  <si>
    <t>1,3 SMIC</t>
  </si>
  <si>
    <t xml:space="preserve">1,4 SMIC </t>
  </si>
  <si>
    <t xml:space="preserve">1,75 SMIC </t>
  </si>
  <si>
    <t>2,5 SMIC</t>
  </si>
  <si>
    <t>MV-AAH</t>
  </si>
  <si>
    <t>Coût moyen de la mesure</t>
  </si>
  <si>
    <t>ANNEXE 5 b</t>
  </si>
  <si>
    <t xml:space="preserve">Passage de 65 à 60 mesures
Franchise MV-AAH  Seuil 1,4 SMIC - Taux 7,5 et 18,5 % </t>
  </si>
  <si>
    <t xml:space="preserve">Passage de 65 à 55 mesures
Franchise MV-AAH  Seuil 1,4 SMIC - Taux 8,5 et 19,5 % </t>
  </si>
  <si>
    <t xml:space="preserve">Passage de 65 à 50 mesures
Franchise MV-AAH  Seuil 1,4 SMIC - Taux 9,5 et 20 % </t>
  </si>
  <si>
    <t xml:space="preserve">Passage de 65 à 45 mesures
Franchise MV-AAH  Seuil 1,5 SMIC - Taux 8 et 19,25 % </t>
  </si>
  <si>
    <t xml:space="preserve">Passage de 65 à 40 mesures
Franchise MV-AAH  Seuil 1,5 SMIC - Taux 8,75 et 20 % </t>
  </si>
  <si>
    <t>Coût de la mesure, soit :</t>
  </si>
  <si>
    <t>Personne ayant des revenus entre  SMIC et le seuil fixé (1,4 ou 1,5 SMIC)</t>
  </si>
  <si>
    <t>1,5 SMIC</t>
  </si>
  <si>
    <t>TPSA</t>
  </si>
  <si>
    <t>Curatelle d'Etat renforcée</t>
  </si>
  <si>
    <t>Curatelle d'Etat simple
Tutelle d'Etat</t>
  </si>
  <si>
    <t>Gérance hospitalière</t>
  </si>
  <si>
    <t>Gérance privée</t>
  </si>
  <si>
    <t>Mandats spéciaux</t>
  </si>
  <si>
    <t xml:space="preserve">Nombre de mesures au 31/12/04 </t>
  </si>
  <si>
    <t>Nombre de mesures en moyenne financées dans l'année 2004</t>
  </si>
  <si>
    <t>Coût unitaire dispositif existant (en €)</t>
  </si>
  <si>
    <t>Coût brut dipositif existant en M€</t>
  </si>
  <si>
    <t>Coût moyen brut unitaire mensuel après application de la cotation DGAS (en €)</t>
  </si>
  <si>
    <t>Coût brut du dispositif après application de la cotation DGAS (M€)</t>
  </si>
  <si>
    <t>Coût moyen brut unitaire mensuel après application de la cotation fédérations (en €)</t>
  </si>
  <si>
    <t>Coût brut du dispositif après application de la cotation fédérations (M€)</t>
  </si>
  <si>
    <t xml:space="preserve">TPSA
</t>
  </si>
  <si>
    <t>Nombre de mesures en moyenne financées dans l'année 2005</t>
  </si>
  <si>
    <t>Cotation DGAS des mesures gérées par une personne physique</t>
  </si>
  <si>
    <t>Mesure la plus coûteuse curatelle renforcée à domicile:81€</t>
  </si>
  <si>
    <t>Nature de le mesure et lieu d'exercice</t>
  </si>
  <si>
    <t>Ouverture</t>
  </si>
  <si>
    <t>Mesures de plus de 3 mois</t>
  </si>
  <si>
    <t>Fermeture</t>
  </si>
  <si>
    <t>En établissement</t>
  </si>
  <si>
    <t>A domicile</t>
  </si>
  <si>
    <t>Curatelle d'Etat simple</t>
  </si>
  <si>
    <t>Tutelle d'Etat</t>
  </si>
  <si>
    <t>total moismesures</t>
  </si>
  <si>
    <t>Taux augmentation : 9</t>
  </si>
  <si>
    <t>Total</t>
  </si>
  <si>
    <t xml:space="preserve">Stock de mesures </t>
  </si>
  <si>
    <t>flux</t>
  </si>
  <si>
    <t>entrées</t>
  </si>
  <si>
    <t>sorties</t>
  </si>
  <si>
    <t>Tutelle</t>
  </si>
  <si>
    <t>curatelle renforcée</t>
  </si>
  <si>
    <t>curatelle simmple</t>
  </si>
  <si>
    <t>Cotation DGAS pour les mesures gérées par un service</t>
  </si>
  <si>
    <t>Mesure la plus coûteuse TPSA à domicile et curatelle renforcée à domicile:136€</t>
  </si>
  <si>
    <t xml:space="preserve">TPSA </t>
  </si>
  <si>
    <t>à domicile</t>
  </si>
  <si>
    <t>Cotation fédérations pour les mesures gérées par un service</t>
  </si>
</sst>
</file>

<file path=xl/styles.xml><?xml version="1.0" encoding="utf-8"?>
<styleSheet xmlns="http://schemas.openxmlformats.org/spreadsheetml/2006/main">
  <numFmts count="5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0.0"/>
    <numFmt numFmtId="181" formatCode="#\ ###\ ##0.00&quot; €&quot;;\-#\ ###\ ##0.00&quot; €&quot;"/>
    <numFmt numFmtId="182" formatCode="_-* #,##0\ _€_-;\-* #,##0\ _€_-;_-* &quot;-&quot;??\ _€_-;_-@_-"/>
    <numFmt numFmtId="183" formatCode="_-* #,##0.0\ _€_-;\-* #,##0.0\ _€_-;_-* &quot;-&quot;??\ _€_-;_-@_-"/>
    <numFmt numFmtId="184" formatCode="_-* #,##0.000\ _€_-;\-* #,##0.000\ _€_-;_-* &quot;-&quot;??\ _€_-;_-@_-"/>
    <numFmt numFmtId="185" formatCode="_-* #,##0.0\ _F_-;\-* #,##0.0\ _F_-;_-* &quot;-&quot;??\ _F_-;_-@_-"/>
    <numFmt numFmtId="186" formatCode="_-* #,##0\ _F_-;\-* #,##0\ _F_-;_-* &quot;-&quot;??\ _F_-;_-@_-"/>
    <numFmt numFmtId="187" formatCode="_-* #,##0.000\ _F_-;\-* #,##0.000\ _F_-;_-* &quot;-&quot;??\ _F_-;_-@_-"/>
    <numFmt numFmtId="188" formatCode="#,##0.00_ ;\-#,##0.00\ "/>
    <numFmt numFmtId="189" formatCode="#,##0_ ;[Red]\-#,##0\ "/>
    <numFmt numFmtId="190" formatCode="#,##0.00_ ;[Red]\-#,##0.00\ "/>
    <numFmt numFmtId="191" formatCode="#,##0.0_ ;[Red]\-#,##0.0\ "/>
    <numFmt numFmtId="192" formatCode="_-* #,##0.0000\ _€_-;\-* #,##0.0000\ _€_-;_-* &quot;-&quot;??\ _€_-;_-@_-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  <numFmt numFmtId="203" formatCode="#,##0.00\ _€"/>
    <numFmt numFmtId="204" formatCode="#,##0\ _€"/>
    <numFmt numFmtId="205" formatCode="_-* #,##0\ _€_-;\-* #,##0\ _€_-;_-* &quot;-&quot;?\ _€_-;_-@_-"/>
    <numFmt numFmtId="206" formatCode="_-* #,##0.00\ _€_-;\-* #,##0.00\ _€_-;_-* &quot;-&quot;?\ _€_-;_-@_-"/>
    <numFmt numFmtId="207" formatCode="_-* #,##0.000\ _€_-;\-* #,##0.000\ _€_-;_-* &quot;-&quot;?\ _€_-;_-@_-"/>
  </numFmts>
  <fonts count="16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12"/>
      <name val="Optimum"/>
      <family val="2"/>
    </font>
    <font>
      <sz val="26"/>
      <name val="Arial"/>
      <family val="2"/>
    </font>
    <font>
      <sz val="10"/>
      <name val="Times New Roman"/>
      <family val="0"/>
    </font>
    <font>
      <sz val="11"/>
      <name val="Times New Roman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1" xfId="0" applyFill="1" applyBorder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172" fontId="0" fillId="3" borderId="13" xfId="0" applyNumberForma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 wrapText="1"/>
    </xf>
    <xf numFmtId="10" fontId="0" fillId="3" borderId="14" xfId="0" applyNumberFormat="1" applyFill="1" applyBorder="1" applyAlignment="1">
      <alignment horizontal="center" vertical="center"/>
    </xf>
    <xf numFmtId="10" fontId="0" fillId="3" borderId="14" xfId="130" applyNumberFormat="1" applyFill="1" applyBorder="1" applyAlignment="1">
      <alignment horizontal="center" vertical="center"/>
    </xf>
    <xf numFmtId="10" fontId="0" fillId="3" borderId="15" xfId="130" applyNumberFormat="1" applyFill="1" applyBorder="1" applyAlignment="1">
      <alignment horizontal="center" vertical="center"/>
    </xf>
    <xf numFmtId="10" fontId="0" fillId="3" borderId="13" xfId="0" applyNumberForma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0" fontId="0" fillId="3" borderId="14" xfId="0" applyNumberFormat="1" applyFill="1" applyBorder="1" applyAlignment="1">
      <alignment horizontal="center" vertical="center" wrapText="1"/>
    </xf>
    <xf numFmtId="10" fontId="0" fillId="3" borderId="16" xfId="0" applyNumberFormat="1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0" fillId="3" borderId="17" xfId="0" applyNumberForma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72" fontId="0" fillId="2" borderId="19" xfId="0" applyNumberFormat="1" applyFill="1" applyBorder="1" applyAlignment="1">
      <alignment horizontal="center" vertical="center"/>
    </xf>
    <xf numFmtId="10" fontId="6" fillId="2" borderId="20" xfId="0" applyNumberFormat="1" applyFont="1" applyFill="1" applyBorder="1" applyAlignment="1">
      <alignment horizontal="center" vertical="center" wrapText="1"/>
    </xf>
    <xf numFmtId="10" fontId="0" fillId="2" borderId="20" xfId="0" applyNumberFormat="1" applyFill="1" applyBorder="1" applyAlignment="1">
      <alignment horizontal="center" vertical="center"/>
    </xf>
    <xf numFmtId="10" fontId="0" fillId="2" borderId="20" xfId="130" applyNumberFormat="1" applyFill="1" applyBorder="1" applyAlignment="1">
      <alignment horizontal="center" vertical="center"/>
    </xf>
    <xf numFmtId="10" fontId="0" fillId="2" borderId="21" xfId="130" applyNumberForma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 vertical="center" wrapText="1"/>
    </xf>
    <xf numFmtId="10" fontId="0" fillId="2" borderId="20" xfId="0" applyNumberFormat="1" applyFill="1" applyBorder="1" applyAlignment="1">
      <alignment horizontal="center" vertical="center" wrapText="1"/>
    </xf>
    <xf numFmtId="10" fontId="0" fillId="2" borderId="21" xfId="0" applyNumberFormat="1" applyFill="1" applyBorder="1" applyAlignment="1">
      <alignment horizontal="center" vertical="center" wrapText="1"/>
    </xf>
    <xf numFmtId="10" fontId="0" fillId="2" borderId="22" xfId="0" applyNumberForma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172" fontId="0" fillId="2" borderId="13" xfId="0" applyNumberFormat="1" applyFill="1" applyBorder="1" applyAlignment="1">
      <alignment horizontal="center" vertical="center"/>
    </xf>
    <xf numFmtId="10" fontId="6" fillId="2" borderId="14" xfId="0" applyNumberFormat="1" applyFon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/>
    </xf>
    <xf numFmtId="10" fontId="0" fillId="2" borderId="14" xfId="130" applyNumberFormat="1" applyFill="1" applyBorder="1" applyAlignment="1">
      <alignment horizontal="center" vertical="center"/>
    </xf>
    <xf numFmtId="10" fontId="0" fillId="2" borderId="15" xfId="130" applyNumberForma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 wrapText="1"/>
    </xf>
    <xf numFmtId="10" fontId="0" fillId="2" borderId="15" xfId="0" applyNumberFormat="1" applyFill="1" applyBorder="1" applyAlignment="1">
      <alignment horizontal="center" vertical="center" wrapText="1"/>
    </xf>
    <xf numFmtId="10" fontId="0" fillId="2" borderId="17" xfId="0" applyNumberFormat="1" applyFill="1" applyBorder="1" applyAlignment="1">
      <alignment horizontal="center" vertical="center"/>
    </xf>
    <xf numFmtId="10" fontId="6" fillId="2" borderId="24" xfId="0" applyNumberFormat="1" applyFont="1" applyFill="1" applyBorder="1" applyAlignment="1">
      <alignment horizontal="center" vertical="center" wrapText="1"/>
    </xf>
    <xf numFmtId="10" fontId="0" fillId="2" borderId="24" xfId="0" applyNumberFormat="1" applyFill="1" applyBorder="1" applyAlignment="1">
      <alignment horizontal="center" vertical="center"/>
    </xf>
    <xf numFmtId="10" fontId="0" fillId="2" borderId="24" xfId="130" applyNumberFormat="1" applyFill="1" applyBorder="1" applyAlignment="1">
      <alignment horizontal="center" vertical="center"/>
    </xf>
    <xf numFmtId="10" fontId="0" fillId="2" borderId="25" xfId="130" applyNumberFormat="1" applyFill="1" applyBorder="1" applyAlignment="1">
      <alignment horizontal="center" vertical="center"/>
    </xf>
    <xf numFmtId="10" fontId="0" fillId="2" borderId="26" xfId="0" applyNumberFormat="1" applyFill="1" applyBorder="1" applyAlignment="1">
      <alignment horizontal="center" vertical="center" wrapText="1"/>
    </xf>
    <xf numFmtId="10" fontId="0" fillId="2" borderId="27" xfId="0" applyNumberFormat="1" applyFill="1" applyBorder="1" applyAlignment="1">
      <alignment horizontal="center" vertical="center" wrapText="1"/>
    </xf>
    <xf numFmtId="10" fontId="0" fillId="2" borderId="28" xfId="0" applyNumberFormat="1" applyFill="1" applyBorder="1" applyAlignment="1">
      <alignment horizontal="center" vertical="center" wrapText="1"/>
    </xf>
    <xf numFmtId="10" fontId="0" fillId="2" borderId="29" xfId="0" applyNumberFormat="1" applyFill="1" applyBorder="1" applyAlignment="1">
      <alignment horizontal="center" vertical="center"/>
    </xf>
    <xf numFmtId="172" fontId="0" fillId="3" borderId="10" xfId="0" applyNumberForma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 wrapText="1"/>
    </xf>
    <xf numFmtId="10" fontId="0" fillId="3" borderId="8" xfId="0" applyNumberFormat="1" applyFill="1" applyBorder="1" applyAlignment="1">
      <alignment horizontal="center" vertical="center"/>
    </xf>
    <xf numFmtId="10" fontId="0" fillId="3" borderId="6" xfId="130" applyNumberFormat="1" applyFill="1" applyBorder="1" applyAlignment="1">
      <alignment horizontal="center" vertical="center"/>
    </xf>
    <xf numFmtId="10" fontId="0" fillId="3" borderId="8" xfId="130" applyNumberFormat="1" applyFill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 wrapText="1"/>
    </xf>
    <xf numFmtId="10" fontId="0" fillId="3" borderId="8" xfId="0" applyNumberFormat="1" applyFill="1" applyBorder="1" applyAlignment="1">
      <alignment horizontal="center" vertical="center" wrapText="1"/>
    </xf>
    <xf numFmtId="10" fontId="0" fillId="3" borderId="9" xfId="0" applyNumberFormat="1" applyFill="1" applyBorder="1" applyAlignment="1">
      <alignment horizontal="center" vertical="center" wrapText="1"/>
    </xf>
    <xf numFmtId="10" fontId="0" fillId="3" borderId="11" xfId="0" applyNumberFormat="1" applyFill="1" applyBorder="1" applyAlignment="1">
      <alignment horizontal="center" vertical="center"/>
    </xf>
    <xf numFmtId="172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 wrapText="1"/>
    </xf>
    <xf numFmtId="10" fontId="0" fillId="2" borderId="3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/>
    </xf>
    <xf numFmtId="10" fontId="0" fillId="3" borderId="11" xfId="0" applyNumberForma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3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1" xfId="0" applyFill="1" applyBorder="1" applyAlignment="1">
      <alignment vertical="center"/>
    </xf>
    <xf numFmtId="10" fontId="0" fillId="2" borderId="32" xfId="130" applyNumberFormat="1" applyFill="1" applyBorder="1" applyAlignment="1">
      <alignment horizontal="center" vertical="center"/>
    </xf>
    <xf numFmtId="10" fontId="0" fillId="2" borderId="4" xfId="130" applyNumberFormat="1" applyFill="1" applyBorder="1" applyAlignment="1">
      <alignment horizontal="center" vertical="center"/>
    </xf>
    <xf numFmtId="10" fontId="0" fillId="2" borderId="33" xfId="130" applyNumberFormat="1" applyFill="1" applyBorder="1" applyAlignment="1">
      <alignment horizontal="center" vertical="center"/>
    </xf>
    <xf numFmtId="10" fontId="0" fillId="2" borderId="34" xfId="130" applyNumberFormat="1" applyFill="1" applyBorder="1" applyAlignment="1">
      <alignment horizontal="center" vertical="center" wrapText="1"/>
    </xf>
    <xf numFmtId="10" fontId="0" fillId="2" borderId="4" xfId="130" applyNumberFormat="1" applyFill="1" applyBorder="1" applyAlignment="1">
      <alignment horizontal="center" vertical="center" wrapText="1"/>
    </xf>
    <xf numFmtId="10" fontId="0" fillId="2" borderId="3" xfId="130" applyNumberFormat="1" applyFill="1" applyBorder="1" applyAlignment="1">
      <alignment horizontal="center" vertical="center" wrapText="1"/>
    </xf>
    <xf numFmtId="10" fontId="0" fillId="2" borderId="35" xfId="130" applyNumberFormat="1" applyFill="1" applyBorder="1" applyAlignment="1">
      <alignment horizontal="center" vertical="center"/>
    </xf>
    <xf numFmtId="10" fontId="0" fillId="2" borderId="36" xfId="130" applyNumberFormat="1" applyFill="1" applyBorder="1" applyAlignment="1">
      <alignment horizontal="center" vertical="center"/>
    </xf>
    <xf numFmtId="10" fontId="0" fillId="2" borderId="5" xfId="130" applyNumberFormat="1" applyFill="1" applyBorder="1" applyAlignment="1">
      <alignment horizontal="center" vertical="center"/>
    </xf>
    <xf numFmtId="10" fontId="0" fillId="2" borderId="27" xfId="130" applyNumberFormat="1" applyFill="1" applyBorder="1" applyAlignment="1">
      <alignment horizontal="center" vertical="center"/>
    </xf>
    <xf numFmtId="10" fontId="0" fillId="2" borderId="37" xfId="130" applyNumberFormat="1" applyFill="1" applyBorder="1" applyAlignment="1">
      <alignment horizontal="center" vertical="center" wrapText="1"/>
    </xf>
    <xf numFmtId="10" fontId="0" fillId="2" borderId="5" xfId="130" applyNumberFormat="1" applyFill="1" applyBorder="1" applyAlignment="1">
      <alignment horizontal="center" vertical="center" wrapText="1"/>
    </xf>
    <xf numFmtId="10" fontId="0" fillId="2" borderId="28" xfId="130" applyNumberFormat="1" applyFill="1" applyBorder="1" applyAlignment="1">
      <alignment horizontal="center" vertical="center" wrapText="1"/>
    </xf>
    <xf numFmtId="10" fontId="0" fillId="2" borderId="29" xfId="130" applyNumberForma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0" fontId="0" fillId="3" borderId="38" xfId="0" applyNumberFormat="1" applyFont="1" applyFill="1" applyBorder="1" applyAlignment="1">
      <alignment horizontal="center" vertical="center"/>
    </xf>
    <xf numFmtId="10" fontId="0" fillId="3" borderId="39" xfId="0" applyNumberFormat="1" applyFont="1" applyFill="1" applyBorder="1" applyAlignment="1">
      <alignment horizontal="center" vertical="center"/>
    </xf>
    <xf numFmtId="10" fontId="0" fillId="3" borderId="40" xfId="0" applyNumberFormat="1" applyFont="1" applyFill="1" applyBorder="1" applyAlignment="1">
      <alignment horizontal="center" vertical="center"/>
    </xf>
    <xf numFmtId="10" fontId="0" fillId="3" borderId="39" xfId="130" applyNumberFormat="1" applyFont="1" applyFill="1" applyBorder="1" applyAlignment="1">
      <alignment horizontal="center" vertical="center"/>
    </xf>
    <xf numFmtId="10" fontId="0" fillId="3" borderId="34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10" fontId="0" fillId="2" borderId="41" xfId="0" applyNumberFormat="1" applyFont="1" applyFill="1" applyBorder="1" applyAlignment="1">
      <alignment horizontal="center" vertical="center"/>
    </xf>
    <xf numFmtId="10" fontId="0" fillId="2" borderId="20" xfId="0" applyNumberFormat="1" applyFont="1" applyFill="1" applyBorder="1" applyAlignment="1">
      <alignment horizontal="center" vertical="center"/>
    </xf>
    <xf numFmtId="10" fontId="0" fillId="2" borderId="21" xfId="0" applyNumberFormat="1" applyFont="1" applyFill="1" applyBorder="1" applyAlignment="1">
      <alignment horizontal="center" vertical="center"/>
    </xf>
    <xf numFmtId="10" fontId="0" fillId="2" borderId="20" xfId="130" applyNumberFormat="1" applyFont="1" applyFill="1" applyBorder="1" applyAlignment="1">
      <alignment horizontal="center" vertical="center"/>
    </xf>
    <xf numFmtId="10" fontId="0" fillId="2" borderId="4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2" borderId="21" xfId="0" applyNumberForma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10" fontId="0" fillId="2" borderId="37" xfId="0" applyNumberFormat="1" applyFont="1" applyFill="1" applyBorder="1" applyAlignment="1">
      <alignment horizontal="center" vertical="center"/>
    </xf>
    <xf numFmtId="10" fontId="0" fillId="2" borderId="27" xfId="0" applyNumberFormat="1" applyFont="1" applyFill="1" applyBorder="1" applyAlignment="1">
      <alignment horizontal="center" vertical="center"/>
    </xf>
    <xf numFmtId="10" fontId="0" fillId="2" borderId="28" xfId="0" applyNumberFormat="1" applyFont="1" applyFill="1" applyBorder="1" applyAlignment="1">
      <alignment horizontal="center" vertical="center"/>
    </xf>
    <xf numFmtId="10" fontId="0" fillId="2" borderId="27" xfId="130" applyNumberFormat="1" applyFont="1" applyFill="1" applyBorder="1" applyAlignment="1">
      <alignment horizontal="center" vertical="center"/>
    </xf>
    <xf numFmtId="10" fontId="0" fillId="2" borderId="42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43" xfId="0" applyNumberFormat="1" applyFill="1" applyBorder="1" applyAlignment="1">
      <alignment horizontal="center" vertical="center"/>
    </xf>
    <xf numFmtId="10" fontId="0" fillId="3" borderId="7" xfId="0" applyNumberFormat="1" applyFont="1" applyFill="1" applyBorder="1" applyAlignment="1">
      <alignment horizontal="center" vertical="center"/>
    </xf>
    <xf numFmtId="10" fontId="0" fillId="3" borderId="8" xfId="0" applyNumberFormat="1" applyFont="1" applyFill="1" applyBorder="1" applyAlignment="1">
      <alignment horizontal="center" vertical="center"/>
    </xf>
    <xf numFmtId="10" fontId="0" fillId="3" borderId="9" xfId="0" applyNumberFormat="1" applyFont="1" applyFill="1" applyBorder="1" applyAlignment="1">
      <alignment horizontal="center" vertical="center"/>
    </xf>
    <xf numFmtId="10" fontId="0" fillId="3" borderId="9" xfId="130" applyNumberFormat="1" applyFont="1" applyFill="1" applyBorder="1" applyAlignment="1">
      <alignment horizontal="center" vertical="center"/>
    </xf>
    <xf numFmtId="10" fontId="0" fillId="3" borderId="6" xfId="0" applyNumberFormat="1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0" fontId="0" fillId="2" borderId="0" xfId="0" applyNumberFormat="1" applyFill="1" applyAlignment="1">
      <alignment/>
    </xf>
    <xf numFmtId="0" fontId="4" fillId="2" borderId="8" xfId="0" applyFont="1" applyFill="1" applyBorder="1" applyAlignment="1">
      <alignment horizontal="center" vertical="center"/>
    </xf>
    <xf numFmtId="10" fontId="0" fillId="2" borderId="34" xfId="130" applyNumberFormat="1" applyFont="1" applyFill="1" applyBorder="1" applyAlignment="1">
      <alignment horizontal="center" vertical="center"/>
    </xf>
    <xf numFmtId="10" fontId="0" fillId="2" borderId="3" xfId="130" applyNumberFormat="1" applyFont="1" applyFill="1" applyBorder="1" applyAlignment="1">
      <alignment horizontal="center" vertical="center"/>
    </xf>
    <xf numFmtId="10" fontId="0" fillId="2" borderId="38" xfId="130" applyNumberFormat="1" applyFont="1" applyFill="1" applyBorder="1" applyAlignment="1">
      <alignment horizontal="center" vertical="center"/>
    </xf>
    <xf numFmtId="10" fontId="0" fillId="2" borderId="40" xfId="130" applyNumberFormat="1" applyFont="1" applyFill="1" applyBorder="1" applyAlignment="1">
      <alignment horizontal="center" vertical="center"/>
    </xf>
    <xf numFmtId="10" fontId="0" fillId="2" borderId="44" xfId="130" applyNumberFormat="1" applyFont="1" applyFill="1" applyBorder="1" applyAlignment="1">
      <alignment horizontal="center" vertical="center"/>
    </xf>
    <xf numFmtId="10" fontId="0" fillId="2" borderId="37" xfId="130" applyNumberFormat="1" applyFill="1" applyBorder="1" applyAlignment="1">
      <alignment horizontal="center" vertical="center"/>
    </xf>
    <xf numFmtId="10" fontId="0" fillId="2" borderId="28" xfId="130" applyNumberFormat="1" applyFill="1" applyBorder="1" applyAlignment="1">
      <alignment horizontal="center" vertical="center"/>
    </xf>
    <xf numFmtId="10" fontId="0" fillId="2" borderId="37" xfId="130" applyNumberFormat="1" applyFont="1" applyFill="1" applyBorder="1" applyAlignment="1">
      <alignment horizontal="center" vertical="center"/>
    </xf>
    <xf numFmtId="10" fontId="0" fillId="2" borderId="5" xfId="130" applyNumberFormat="1" applyFont="1" applyFill="1" applyBorder="1" applyAlignment="1">
      <alignment horizontal="center" vertical="center"/>
    </xf>
    <xf numFmtId="10" fontId="0" fillId="2" borderId="28" xfId="130" applyNumberFormat="1" applyFont="1" applyFill="1" applyBorder="1" applyAlignment="1">
      <alignment horizontal="center" vertical="center"/>
    </xf>
    <xf numFmtId="9" fontId="0" fillId="2" borderId="0" xfId="13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0" fontId="0" fillId="4" borderId="13" xfId="0" applyNumberFormat="1" applyFill="1" applyBorder="1" applyAlignment="1">
      <alignment horizontal="center" vertical="center"/>
    </xf>
    <xf numFmtId="10" fontId="0" fillId="4" borderId="16" xfId="0" applyNumberFormat="1" applyFont="1" applyFill="1" applyBorder="1" applyAlignment="1">
      <alignment horizontal="center" vertical="center"/>
    </xf>
    <xf numFmtId="10" fontId="0" fillId="4" borderId="16" xfId="130" applyNumberFormat="1" applyFill="1" applyBorder="1" applyAlignment="1">
      <alignment horizontal="center" vertical="center"/>
    </xf>
    <xf numFmtId="10" fontId="0" fillId="4" borderId="45" xfId="0" applyNumberFormat="1" applyFill="1" applyBorder="1" applyAlignment="1">
      <alignment horizontal="center" vertical="center" wrapText="1"/>
    </xf>
    <xf numFmtId="10" fontId="0" fillId="4" borderId="16" xfId="0" applyNumberFormat="1" applyFill="1" applyBorder="1" applyAlignment="1">
      <alignment horizontal="center" vertical="center" wrapText="1"/>
    </xf>
    <xf numFmtId="10" fontId="0" fillId="4" borderId="46" xfId="0" applyNumberForma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0" fillId="0" borderId="20" xfId="13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14" xfId="130" applyNumberFormat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/>
    </xf>
    <xf numFmtId="10" fontId="0" fillId="4" borderId="8" xfId="0" applyNumberFormat="1" applyFont="1" applyFill="1" applyBorder="1" applyAlignment="1">
      <alignment horizontal="center" vertical="center"/>
    </xf>
    <xf numFmtId="10" fontId="0" fillId="4" borderId="8" xfId="130" applyNumberForma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 wrapText="1"/>
    </xf>
    <xf numFmtId="10" fontId="0" fillId="4" borderId="8" xfId="0" applyNumberFormat="1" applyFill="1" applyBorder="1" applyAlignment="1">
      <alignment horizontal="center" vertical="center" wrapText="1"/>
    </xf>
    <xf numFmtId="10" fontId="0" fillId="4" borderId="9" xfId="0" applyNumberFormat="1" applyFill="1" applyBorder="1" applyAlignment="1">
      <alignment horizontal="center" vertical="center" wrapText="1"/>
    </xf>
    <xf numFmtId="10" fontId="0" fillId="0" borderId="4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4" borderId="30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left" vertical="top" wrapText="1"/>
    </xf>
    <xf numFmtId="10" fontId="0" fillId="4" borderId="47" xfId="0" applyNumberForma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2" borderId="4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46" xfId="0" applyFill="1" applyBorder="1" applyAlignment="1">
      <alignment horizontal="left" vertical="top" wrapText="1"/>
    </xf>
    <xf numFmtId="10" fontId="0" fillId="2" borderId="34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2" borderId="33" xfId="0" applyNumberFormat="1" applyFill="1" applyBorder="1" applyAlignment="1">
      <alignment horizontal="center" vertical="center"/>
    </xf>
    <xf numFmtId="10" fontId="0" fillId="2" borderId="34" xfId="0" applyNumberForma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10" fontId="0" fillId="2" borderId="37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0" fontId="0" fillId="2" borderId="5" xfId="0" applyNumberFormat="1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 vertical="center"/>
    </xf>
    <xf numFmtId="10" fontId="0" fillId="2" borderId="37" xfId="0" applyNumberFormat="1" applyFill="1" applyBorder="1" applyAlignment="1">
      <alignment horizontal="center" vertical="center" wrapText="1"/>
    </xf>
    <xf numFmtId="10" fontId="0" fillId="2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2" fontId="11" fillId="0" borderId="0" xfId="51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83" fontId="11" fillId="0" borderId="48" xfId="51" applyNumberFormat="1" applyFont="1" applyFill="1" applyBorder="1" applyAlignment="1">
      <alignment vertical="center" wrapText="1"/>
    </xf>
    <xf numFmtId="183" fontId="8" fillId="3" borderId="34" xfId="51" applyNumberFormat="1" applyFont="1" applyFill="1" applyBorder="1" applyAlignment="1">
      <alignment horizontal="center" vertical="center"/>
    </xf>
    <xf numFmtId="172" fontId="8" fillId="3" borderId="3" xfId="130" applyNumberFormat="1" applyFont="1" applyFill="1" applyBorder="1" applyAlignment="1">
      <alignment horizontal="center" vertical="center" wrapText="1"/>
    </xf>
    <xf numFmtId="204" fontId="11" fillId="0" borderId="34" xfId="51" applyNumberFormat="1" applyFont="1" applyFill="1" applyBorder="1" applyAlignment="1">
      <alignment horizontal="center" vertical="center"/>
    </xf>
    <xf numFmtId="9" fontId="11" fillId="0" borderId="3" xfId="130" applyFont="1" applyFill="1" applyBorder="1" applyAlignment="1">
      <alignment horizontal="center" vertical="center"/>
    </xf>
    <xf numFmtId="172" fontId="11" fillId="0" borderId="3" xfId="130" applyNumberFormat="1" applyFont="1" applyFill="1" applyBorder="1" applyAlignment="1">
      <alignment horizontal="center" vertical="center"/>
    </xf>
    <xf numFmtId="183" fontId="11" fillId="0" borderId="26" xfId="51" applyNumberFormat="1" applyFont="1" applyFill="1" applyBorder="1" applyAlignment="1">
      <alignment vertical="center" wrapText="1"/>
    </xf>
    <xf numFmtId="183" fontId="11" fillId="3" borderId="37" xfId="51" applyNumberFormat="1" applyFont="1" applyFill="1" applyBorder="1" applyAlignment="1">
      <alignment horizontal="center" vertical="center"/>
    </xf>
    <xf numFmtId="172" fontId="11" fillId="3" borderId="28" xfId="130" applyNumberFormat="1" applyFont="1" applyFill="1" applyBorder="1" applyAlignment="1">
      <alignment horizontal="center" vertical="center" wrapText="1"/>
    </xf>
    <xf numFmtId="204" fontId="11" fillId="0" borderId="37" xfId="51" applyNumberFormat="1" applyFont="1" applyFill="1" applyBorder="1" applyAlignment="1">
      <alignment horizontal="center" vertical="center"/>
    </xf>
    <xf numFmtId="9" fontId="11" fillId="0" borderId="28" xfId="130" applyFont="1" applyFill="1" applyBorder="1" applyAlignment="1">
      <alignment horizontal="center" vertical="center"/>
    </xf>
    <xf numFmtId="172" fontId="11" fillId="0" borderId="28" xfId="130" applyNumberFormat="1" applyFont="1" applyFill="1" applyBorder="1" applyAlignment="1">
      <alignment horizontal="center" vertical="center"/>
    </xf>
    <xf numFmtId="183" fontId="11" fillId="0" borderId="48" xfId="51" applyNumberFormat="1" applyFont="1" applyFill="1" applyBorder="1" applyAlignment="1">
      <alignment vertical="center"/>
    </xf>
    <xf numFmtId="183" fontId="8" fillId="3" borderId="3" xfId="51" applyNumberFormat="1" applyFont="1" applyFill="1" applyBorder="1" applyAlignment="1">
      <alignment horizontal="center" vertical="center" wrapText="1"/>
    </xf>
    <xf numFmtId="195" fontId="11" fillId="0" borderId="34" xfId="51" applyNumberFormat="1" applyFont="1" applyFill="1" applyBorder="1" applyAlignment="1">
      <alignment horizontal="center" vertical="center"/>
    </xf>
    <xf numFmtId="204" fontId="11" fillId="0" borderId="3" xfId="51" applyNumberFormat="1" applyFont="1" applyFill="1" applyBorder="1" applyAlignment="1">
      <alignment horizontal="center" vertical="center"/>
    </xf>
    <xf numFmtId="204" fontId="11" fillId="0" borderId="34" xfId="0" applyNumberFormat="1" applyFont="1" applyBorder="1" applyAlignment="1">
      <alignment horizontal="center" vertical="center"/>
    </xf>
    <xf numFmtId="172" fontId="8" fillId="0" borderId="3" xfId="130" applyNumberFormat="1" applyFont="1" applyFill="1" applyBorder="1" applyAlignment="1">
      <alignment horizontal="center" vertical="center"/>
    </xf>
    <xf numFmtId="204" fontId="8" fillId="0" borderId="34" xfId="51" applyNumberFormat="1" applyFont="1" applyFill="1" applyBorder="1" applyAlignment="1">
      <alignment horizontal="center" vertical="center"/>
    </xf>
    <xf numFmtId="183" fontId="8" fillId="3" borderId="37" xfId="51" applyNumberFormat="1" applyFont="1" applyFill="1" applyBorder="1" applyAlignment="1">
      <alignment horizontal="center" vertical="center"/>
    </xf>
    <xf numFmtId="172" fontId="8" fillId="3" borderId="28" xfId="130" applyNumberFormat="1" applyFont="1" applyFill="1" applyBorder="1" applyAlignment="1">
      <alignment horizontal="center" vertical="center" wrapText="1"/>
    </xf>
    <xf numFmtId="183" fontId="11" fillId="0" borderId="37" xfId="51" applyNumberFormat="1" applyFont="1" applyFill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183" fontId="8" fillId="0" borderId="37" xfId="51" applyNumberFormat="1" applyFont="1" applyFill="1" applyBorder="1" applyAlignment="1">
      <alignment horizontal="center" vertical="center"/>
    </xf>
    <xf numFmtId="172" fontId="8" fillId="0" borderId="28" xfId="130" applyNumberFormat="1" applyFont="1" applyFill="1" applyBorder="1" applyAlignment="1">
      <alignment horizontal="center" vertical="center"/>
    </xf>
    <xf numFmtId="183" fontId="11" fillId="0" borderId="7" xfId="51" applyNumberFormat="1" applyFont="1" applyFill="1" applyBorder="1" applyAlignment="1">
      <alignment vertical="center" wrapText="1"/>
    </xf>
    <xf numFmtId="183" fontId="11" fillId="0" borderId="34" xfId="51" applyNumberFormat="1" applyFont="1" applyFill="1" applyBorder="1" applyAlignment="1">
      <alignment horizontal="center" vertical="center"/>
    </xf>
    <xf numFmtId="183" fontId="11" fillId="0" borderId="3" xfId="51" applyNumberFormat="1" applyFon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172" fontId="8" fillId="0" borderId="3" xfId="130" applyNumberFormat="1" applyFont="1" applyBorder="1" applyAlignment="1">
      <alignment horizontal="center" vertical="center"/>
    </xf>
    <xf numFmtId="183" fontId="8" fillId="0" borderId="34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3" fontId="11" fillId="3" borderId="47" xfId="51" applyNumberFormat="1" applyFont="1" applyFill="1" applyBorder="1" applyAlignment="1">
      <alignment vertical="center" wrapText="1"/>
    </xf>
    <xf numFmtId="183" fontId="8" fillId="3" borderId="41" xfId="51" applyNumberFormat="1" applyFont="1" applyFill="1" applyBorder="1" applyAlignment="1">
      <alignment horizontal="center" vertical="center"/>
    </xf>
    <xf numFmtId="183" fontId="8" fillId="3" borderId="21" xfId="51" applyNumberFormat="1" applyFont="1" applyFill="1" applyBorder="1" applyAlignment="1">
      <alignment horizontal="center" vertical="center"/>
    </xf>
    <xf numFmtId="2" fontId="8" fillId="3" borderId="41" xfId="0" applyNumberFormat="1" applyFont="1" applyFill="1" applyBorder="1" applyAlignment="1">
      <alignment horizontal="center" vertical="center"/>
    </xf>
    <xf numFmtId="172" fontId="8" fillId="3" borderId="21" xfId="130" applyNumberFormat="1" applyFont="1" applyFill="1" applyBorder="1" applyAlignment="1">
      <alignment horizontal="center" vertical="center"/>
    </xf>
    <xf numFmtId="183" fontId="11" fillId="0" borderId="41" xfId="51" applyNumberFormat="1" applyFont="1" applyFill="1" applyBorder="1" applyAlignment="1">
      <alignment horizontal="center" vertical="center"/>
    </xf>
    <xf numFmtId="172" fontId="11" fillId="0" borderId="21" xfId="130" applyNumberFormat="1" applyFont="1" applyFill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172" fontId="8" fillId="0" borderId="21" xfId="130" applyNumberFormat="1" applyFont="1" applyBorder="1" applyAlignment="1">
      <alignment horizontal="center" vertical="center"/>
    </xf>
    <xf numFmtId="183" fontId="8" fillId="0" borderId="41" xfId="51" applyNumberFormat="1" applyFont="1" applyFill="1" applyBorder="1" applyAlignment="1">
      <alignment horizontal="center" vertical="center"/>
    </xf>
    <xf numFmtId="172" fontId="8" fillId="0" borderId="21" xfId="130" applyNumberFormat="1" applyFont="1" applyFill="1" applyBorder="1" applyAlignment="1">
      <alignment horizontal="center" vertical="center"/>
    </xf>
    <xf numFmtId="172" fontId="11" fillId="3" borderId="28" xfId="130" applyNumberFormat="1" applyFont="1" applyFill="1" applyBorder="1" applyAlignment="1">
      <alignment horizontal="center" vertical="center"/>
    </xf>
    <xf numFmtId="2" fontId="8" fillId="3" borderId="37" xfId="0" applyNumberFormat="1" applyFont="1" applyFill="1" applyBorder="1" applyAlignment="1">
      <alignment horizontal="center" vertical="center"/>
    </xf>
    <xf numFmtId="172" fontId="8" fillId="3" borderId="28" xfId="130" applyNumberFormat="1" applyFont="1" applyFill="1" applyBorder="1" applyAlignment="1">
      <alignment horizontal="center" vertical="center"/>
    </xf>
    <xf numFmtId="183" fontId="11" fillId="0" borderId="49" xfId="51" applyNumberFormat="1" applyFont="1" applyFill="1" applyBorder="1" applyAlignment="1">
      <alignment vertical="center"/>
    </xf>
    <xf numFmtId="183" fontId="11" fillId="3" borderId="38" xfId="51" applyNumberFormat="1" applyFont="1" applyFill="1" applyBorder="1" applyAlignment="1">
      <alignment horizontal="center" vertical="center"/>
    </xf>
    <xf numFmtId="183" fontId="8" fillId="3" borderId="40" xfId="51" applyNumberFormat="1" applyFont="1" applyFill="1" applyBorder="1" applyAlignment="1">
      <alignment horizontal="center" vertical="center" wrapText="1"/>
    </xf>
    <xf numFmtId="183" fontId="11" fillId="3" borderId="37" xfId="0" applyNumberFormat="1" applyFont="1" applyFill="1" applyBorder="1" applyAlignment="1">
      <alignment horizontal="center" vertical="center"/>
    </xf>
    <xf numFmtId="172" fontId="0" fillId="3" borderId="28" xfId="13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2" fontId="0" fillId="0" borderId="0" xfId="130" applyNumberFormat="1" applyFont="1" applyAlignment="1">
      <alignment/>
    </xf>
    <xf numFmtId="0" fontId="0" fillId="0" borderId="0" xfId="0" applyFont="1" applyFill="1" applyAlignment="1">
      <alignment/>
    </xf>
    <xf numFmtId="195" fontId="11" fillId="0" borderId="34" xfId="0" applyNumberFormat="1" applyFont="1" applyBorder="1" applyAlignment="1">
      <alignment horizontal="center" vertical="center"/>
    </xf>
    <xf numFmtId="195" fontId="8" fillId="0" borderId="3" xfId="130" applyNumberFormat="1" applyFont="1" applyFill="1" applyBorder="1" applyAlignment="1">
      <alignment horizontal="center" vertical="center"/>
    </xf>
    <xf numFmtId="172" fontId="8" fillId="3" borderId="27" xfId="130" applyNumberFormat="1" applyFont="1" applyFill="1" applyBorder="1" applyAlignment="1">
      <alignment horizontal="center" vertical="center" wrapText="1"/>
    </xf>
    <xf numFmtId="172" fontId="11" fillId="0" borderId="27" xfId="130" applyNumberFormat="1" applyFont="1" applyFill="1" applyBorder="1" applyAlignment="1">
      <alignment horizontal="center" vertical="center"/>
    </xf>
    <xf numFmtId="183" fontId="11" fillId="0" borderId="36" xfId="51" applyNumberFormat="1" applyFont="1" applyFill="1" applyBorder="1" applyAlignment="1">
      <alignment horizontal="center" vertical="center"/>
    </xf>
    <xf numFmtId="9" fontId="8" fillId="0" borderId="3" xfId="130" applyFont="1" applyFill="1" applyBorder="1" applyAlignment="1">
      <alignment horizontal="center" vertical="center"/>
    </xf>
    <xf numFmtId="183" fontId="8" fillId="3" borderId="28" xfId="51" applyNumberFormat="1" applyFont="1" applyFill="1" applyBorder="1" applyAlignment="1">
      <alignment horizontal="center" vertical="center"/>
    </xf>
    <xf numFmtId="180" fontId="8" fillId="3" borderId="37" xfId="0" applyNumberFormat="1" applyFont="1" applyFill="1" applyBorder="1" applyAlignment="1">
      <alignment horizontal="center" vertical="center"/>
    </xf>
    <xf numFmtId="183" fontId="8" fillId="0" borderId="38" xfId="51" applyNumberFormat="1" applyFont="1" applyFill="1" applyBorder="1" applyAlignment="1">
      <alignment horizontal="center" vertical="center"/>
    </xf>
    <xf numFmtId="172" fontId="8" fillId="0" borderId="40" xfId="130" applyNumberFormat="1" applyFont="1" applyFill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172" fontId="8" fillId="0" borderId="40" xfId="130" applyNumberFormat="1" applyFont="1" applyBorder="1" applyAlignment="1">
      <alignment horizontal="center" vertical="center"/>
    </xf>
    <xf numFmtId="182" fontId="13" fillId="0" borderId="1" xfId="66" applyNumberFormat="1" applyFont="1" applyFill="1" applyBorder="1" applyAlignment="1">
      <alignment horizontal="center" vertical="center" wrapText="1"/>
    </xf>
    <xf numFmtId="182" fontId="14" fillId="0" borderId="0" xfId="66" applyNumberFormat="1" applyFont="1" applyFill="1" applyAlignment="1">
      <alignment/>
    </xf>
    <xf numFmtId="0" fontId="14" fillId="0" borderId="0" xfId="120" applyFont="1" applyFill="1" applyAlignment="1">
      <alignment/>
      <protection/>
    </xf>
    <xf numFmtId="182" fontId="14" fillId="0" borderId="1" xfId="66" applyNumberFormat="1" applyFont="1" applyFill="1" applyBorder="1" applyAlignment="1">
      <alignment vertical="center" wrapText="1"/>
    </xf>
    <xf numFmtId="182" fontId="14" fillId="0" borderId="1" xfId="66" applyNumberFormat="1" applyFont="1" applyFill="1" applyBorder="1" applyAlignment="1">
      <alignment horizontal="center" vertical="center" wrapText="1"/>
    </xf>
    <xf numFmtId="183" fontId="14" fillId="0" borderId="0" xfId="66" applyNumberFormat="1" applyFont="1" applyFill="1" applyAlignment="1">
      <alignment/>
    </xf>
    <xf numFmtId="182" fontId="14" fillId="0" borderId="1" xfId="0" applyNumberFormat="1" applyFont="1" applyFill="1" applyBorder="1" applyAlignment="1">
      <alignment horizontal="right" vertical="center"/>
    </xf>
    <xf numFmtId="182" fontId="13" fillId="3" borderId="1" xfId="66" applyNumberFormat="1" applyFont="1" applyFill="1" applyBorder="1" applyAlignment="1">
      <alignment vertical="center" wrapText="1"/>
    </xf>
    <xf numFmtId="183" fontId="13" fillId="3" borderId="1" xfId="66" applyNumberFormat="1" applyFont="1" applyFill="1" applyBorder="1" applyAlignment="1">
      <alignment horizontal="center" vertical="center" wrapText="1"/>
    </xf>
    <xf numFmtId="1" fontId="13" fillId="3" borderId="1" xfId="66" applyNumberFormat="1" applyFont="1" applyFill="1" applyBorder="1" applyAlignment="1">
      <alignment horizontal="center" vertical="center" wrapText="1"/>
    </xf>
    <xf numFmtId="183" fontId="14" fillId="0" borderId="1" xfId="66" applyNumberFormat="1" applyFont="1" applyFill="1" applyBorder="1" applyAlignment="1">
      <alignment horizontal="center" vertical="center" wrapText="1"/>
    </xf>
    <xf numFmtId="1" fontId="14" fillId="0" borderId="1" xfId="66" applyNumberFormat="1" applyFont="1" applyFill="1" applyBorder="1" applyAlignment="1">
      <alignment horizontal="center" vertical="center" wrapText="1"/>
    </xf>
    <xf numFmtId="183" fontId="14" fillId="0" borderId="1" xfId="66" applyNumberFormat="1" applyFont="1" applyFill="1" applyBorder="1" applyAlignment="1">
      <alignment horizontal="center" vertical="center"/>
    </xf>
    <xf numFmtId="183" fontId="14" fillId="0" borderId="0" xfId="66" applyNumberFormat="1" applyFont="1" applyFill="1" applyBorder="1" applyAlignment="1">
      <alignment/>
    </xf>
    <xf numFmtId="182" fontId="14" fillId="0" borderId="0" xfId="66" applyNumberFormat="1" applyFont="1" applyFill="1" applyBorder="1" applyAlignment="1">
      <alignment/>
    </xf>
    <xf numFmtId="0" fontId="14" fillId="0" borderId="0" xfId="120" applyFont="1" applyFill="1" applyBorder="1" applyAlignment="1">
      <alignment/>
      <protection/>
    </xf>
    <xf numFmtId="180" fontId="14" fillId="0" borderId="1" xfId="125" applyNumberFormat="1" applyFont="1" applyFill="1" applyBorder="1">
      <alignment/>
      <protection/>
    </xf>
    <xf numFmtId="198" fontId="14" fillId="0" borderId="0" xfId="120" applyNumberFormat="1" applyFont="1" applyFill="1" applyAlignment="1">
      <alignment/>
      <protection/>
    </xf>
    <xf numFmtId="182" fontId="14" fillId="0" borderId="30" xfId="66" applyNumberFormat="1" applyFont="1" applyFill="1" applyBorder="1" applyAlignment="1">
      <alignment horizontal="center" vertical="center" wrapText="1"/>
    </xf>
    <xf numFmtId="182" fontId="14" fillId="0" borderId="53" xfId="66" applyNumberFormat="1" applyFont="1" applyFill="1" applyBorder="1" applyAlignment="1">
      <alignment horizontal="center" vertical="center" wrapText="1"/>
    </xf>
    <xf numFmtId="182" fontId="14" fillId="0" borderId="6" xfId="66" applyNumberFormat="1" applyFont="1" applyFill="1" applyBorder="1" applyAlignment="1">
      <alignment horizontal="center" vertical="center" wrapText="1"/>
    </xf>
    <xf numFmtId="182" fontId="14" fillId="0" borderId="9" xfId="66" applyNumberFormat="1" applyFont="1" applyFill="1" applyBorder="1" applyAlignment="1">
      <alignment horizontal="center" vertical="center" wrapText="1"/>
    </xf>
    <xf numFmtId="182" fontId="14" fillId="0" borderId="50" xfId="66" applyNumberFormat="1" applyFont="1" applyFill="1" applyBorder="1" applyAlignment="1">
      <alignment vertical="center" wrapText="1"/>
    </xf>
    <xf numFmtId="182" fontId="14" fillId="0" borderId="54" xfId="66" applyNumberFormat="1" applyFont="1" applyFill="1" applyBorder="1" applyAlignment="1">
      <alignment horizontal="center" vertical="center" wrapText="1"/>
    </xf>
    <xf numFmtId="182" fontId="14" fillId="0" borderId="44" xfId="66" applyNumberFormat="1" applyFont="1" applyFill="1" applyBorder="1" applyAlignment="1">
      <alignment horizontal="center" vertical="center" wrapText="1"/>
    </xf>
    <xf numFmtId="182" fontId="14" fillId="0" borderId="40" xfId="66" applyNumberFormat="1" applyFont="1" applyFill="1" applyBorder="1" applyAlignment="1">
      <alignment horizontal="center" vertical="center" wrapText="1"/>
    </xf>
    <xf numFmtId="182" fontId="14" fillId="0" borderId="18" xfId="66" applyNumberFormat="1" applyFont="1" applyFill="1" applyBorder="1" applyAlignment="1">
      <alignment vertical="center" wrapText="1"/>
    </xf>
    <xf numFmtId="182" fontId="14" fillId="0" borderId="55" xfId="66" applyNumberFormat="1" applyFont="1" applyFill="1" applyBorder="1" applyAlignment="1">
      <alignment horizontal="center" vertical="center" wrapText="1"/>
    </xf>
    <xf numFmtId="182" fontId="14" fillId="0" borderId="21" xfId="66" applyNumberFormat="1" applyFont="1" applyFill="1" applyBorder="1" applyAlignment="1">
      <alignment horizontal="center" vertical="center" wrapText="1"/>
    </xf>
    <xf numFmtId="182" fontId="13" fillId="3" borderId="18" xfId="66" applyNumberFormat="1" applyFont="1" applyFill="1" applyBorder="1" applyAlignment="1">
      <alignment vertical="center" wrapText="1"/>
    </xf>
    <xf numFmtId="183" fontId="13" fillId="3" borderId="55" xfId="66" applyNumberFormat="1" applyFont="1" applyFill="1" applyBorder="1" applyAlignment="1">
      <alignment horizontal="center" vertical="center" wrapText="1"/>
    </xf>
    <xf numFmtId="1" fontId="13" fillId="3" borderId="21" xfId="66" applyNumberFormat="1" applyFont="1" applyFill="1" applyBorder="1" applyAlignment="1">
      <alignment horizontal="center" vertical="center" wrapText="1"/>
    </xf>
    <xf numFmtId="183" fontId="14" fillId="0" borderId="55" xfId="66" applyNumberFormat="1" applyFont="1" applyFill="1" applyBorder="1" applyAlignment="1">
      <alignment horizontal="center" vertical="center" wrapText="1"/>
    </xf>
    <xf numFmtId="1" fontId="14" fillId="0" borderId="21" xfId="66" applyNumberFormat="1" applyFont="1" applyFill="1" applyBorder="1" applyAlignment="1">
      <alignment horizontal="center" vertical="center" wrapText="1"/>
    </xf>
    <xf numFmtId="183" fontId="13" fillId="3" borderId="21" xfId="66" applyNumberFormat="1" applyFont="1" applyFill="1" applyBorder="1" applyAlignment="1">
      <alignment horizontal="center" vertical="center" wrapText="1"/>
    </xf>
    <xf numFmtId="183" fontId="14" fillId="0" borderId="21" xfId="66" applyNumberFormat="1" applyFont="1" applyFill="1" applyBorder="1" applyAlignment="1">
      <alignment horizontal="center" vertical="center"/>
    </xf>
    <xf numFmtId="182" fontId="13" fillId="3" borderId="56" xfId="66" applyNumberFormat="1" applyFont="1" applyFill="1" applyBorder="1" applyAlignment="1">
      <alignment vertical="center" wrapText="1"/>
    </xf>
    <xf numFmtId="183" fontId="13" fillId="3" borderId="2" xfId="66" applyNumberFormat="1" applyFont="1" applyFill="1" applyBorder="1" applyAlignment="1">
      <alignment horizontal="center" vertical="center" wrapText="1"/>
    </xf>
    <xf numFmtId="183" fontId="13" fillId="3" borderId="43" xfId="66" applyNumberFormat="1" applyFont="1" applyFill="1" applyBorder="1" applyAlignment="1">
      <alignment horizontal="center" vertical="center" wrapText="1"/>
    </xf>
    <xf numFmtId="182" fontId="14" fillId="0" borderId="30" xfId="66" applyNumberFormat="1" applyFont="1" applyFill="1" applyBorder="1" applyAlignment="1">
      <alignment vertical="center" wrapText="1"/>
    </xf>
    <xf numFmtId="180" fontId="14" fillId="0" borderId="6" xfId="125" applyNumberFormat="1" applyFont="1" applyFill="1" applyBorder="1">
      <alignment/>
      <protection/>
    </xf>
    <xf numFmtId="183" fontId="14" fillId="0" borderId="6" xfId="66" applyNumberFormat="1" applyFont="1" applyFill="1" applyBorder="1" applyAlignment="1">
      <alignment horizontal="center" vertical="center"/>
    </xf>
    <xf numFmtId="183" fontId="14" fillId="0" borderId="9" xfId="66" applyNumberFormat="1" applyFont="1" applyFill="1" applyBorder="1" applyAlignment="1">
      <alignment horizontal="center" vertical="center"/>
    </xf>
    <xf numFmtId="0" fontId="0" fillId="0" borderId="0" xfId="125" applyAlignment="1">
      <alignment/>
      <protection/>
    </xf>
    <xf numFmtId="0" fontId="10" fillId="0" borderId="0" xfId="125" applyFont="1" applyAlignment="1">
      <alignment/>
      <protection/>
    </xf>
    <xf numFmtId="0" fontId="0" fillId="0" borderId="0" xfId="125" applyFont="1" applyAlignment="1">
      <alignment/>
      <protection/>
    </xf>
    <xf numFmtId="0" fontId="0" fillId="0" borderId="10" xfId="125" applyFill="1" applyBorder="1" applyAlignment="1">
      <alignment horizontal="center" vertical="center" wrapText="1"/>
      <protection/>
    </xf>
    <xf numFmtId="0" fontId="0" fillId="0" borderId="30" xfId="125" applyFill="1" applyBorder="1" applyAlignment="1">
      <alignment horizontal="center" vertical="center" wrapText="1"/>
      <protection/>
    </xf>
    <xf numFmtId="0" fontId="0" fillId="0" borderId="11" xfId="125" applyFill="1" applyBorder="1" applyAlignment="1">
      <alignment horizontal="center" vertical="center" wrapText="1"/>
      <protection/>
    </xf>
    <xf numFmtId="0" fontId="0" fillId="0" borderId="3" xfId="125" applyFill="1" applyBorder="1" applyAlignment="1">
      <alignment vertical="center" wrapText="1"/>
      <protection/>
    </xf>
    <xf numFmtId="1" fontId="0" fillId="0" borderId="48" xfId="125" applyNumberFormat="1" applyFill="1" applyBorder="1" applyAlignment="1">
      <alignment horizontal="center" vertical="center"/>
      <protection/>
    </xf>
    <xf numFmtId="1" fontId="0" fillId="0" borderId="57" xfId="125" applyNumberFormat="1" applyFill="1" applyBorder="1" applyAlignment="1">
      <alignment horizontal="center" vertical="center"/>
      <protection/>
    </xf>
    <xf numFmtId="1" fontId="0" fillId="0" borderId="35" xfId="125" applyNumberFormat="1" applyFill="1" applyBorder="1" applyAlignment="1">
      <alignment horizontal="center" vertical="center"/>
      <protection/>
    </xf>
    <xf numFmtId="0" fontId="0" fillId="0" borderId="28" xfId="125" applyFill="1" applyBorder="1" applyAlignment="1">
      <alignment vertical="center" wrapText="1"/>
      <protection/>
    </xf>
    <xf numFmtId="1" fontId="0" fillId="0" borderId="26" xfId="125" applyNumberFormat="1" applyFill="1" applyBorder="1" applyAlignment="1">
      <alignment horizontal="center" vertical="center"/>
      <protection/>
    </xf>
    <xf numFmtId="1" fontId="0" fillId="0" borderId="52" xfId="125" applyNumberFormat="1" applyFill="1" applyBorder="1" applyAlignment="1">
      <alignment horizontal="center" vertical="center"/>
      <protection/>
    </xf>
    <xf numFmtId="1" fontId="0" fillId="0" borderId="29" xfId="125" applyNumberFormat="1" applyFill="1" applyBorder="1" applyAlignment="1">
      <alignment horizontal="center" vertical="center"/>
      <protection/>
    </xf>
    <xf numFmtId="0" fontId="0" fillId="0" borderId="40" xfId="125" applyFill="1" applyBorder="1" applyAlignment="1">
      <alignment vertical="center" wrapText="1"/>
      <protection/>
    </xf>
    <xf numFmtId="1" fontId="0" fillId="0" borderId="49" xfId="125" applyNumberFormat="1" applyFill="1" applyBorder="1" applyAlignment="1">
      <alignment horizontal="center" vertical="center"/>
      <protection/>
    </xf>
    <xf numFmtId="1" fontId="0" fillId="0" borderId="50" xfId="125" applyNumberFormat="1" applyFill="1" applyBorder="1" applyAlignment="1">
      <alignment horizontal="center" vertical="center"/>
      <protection/>
    </xf>
    <xf numFmtId="1" fontId="0" fillId="0" borderId="51" xfId="125" applyNumberFormat="1" applyFill="1" applyBorder="1" applyAlignment="1">
      <alignment horizontal="center" vertical="center"/>
      <protection/>
    </xf>
    <xf numFmtId="43" fontId="0" fillId="0" borderId="0" xfId="65" applyFill="1" applyBorder="1" applyAlignment="1">
      <alignment/>
    </xf>
    <xf numFmtId="0" fontId="0" fillId="0" borderId="0" xfId="125" applyBorder="1" applyAlignment="1">
      <alignment/>
      <protection/>
    </xf>
    <xf numFmtId="1" fontId="15" fillId="0" borderId="34" xfId="125" applyNumberFormat="1" applyFont="1" applyFill="1" applyBorder="1" applyAlignment="1">
      <alignment horizontal="center" vertical="center" wrapText="1"/>
      <protection/>
    </xf>
    <xf numFmtId="1" fontId="15" fillId="0" borderId="3" xfId="125" applyNumberFormat="1" applyFont="1" applyFill="1" applyBorder="1" applyAlignment="1">
      <alignment horizontal="center" vertical="center" wrapText="1"/>
      <protection/>
    </xf>
    <xf numFmtId="0" fontId="15" fillId="0" borderId="19" xfId="125" applyFont="1" applyBorder="1" applyAlignment="1">
      <alignment horizontal="left"/>
      <protection/>
    </xf>
    <xf numFmtId="0" fontId="15" fillId="0" borderId="22" xfId="125" applyFont="1" applyBorder="1" applyAlignment="1">
      <alignment horizontal="left"/>
      <protection/>
    </xf>
    <xf numFmtId="0" fontId="0" fillId="0" borderId="19" xfId="125" applyBorder="1" applyAlignment="1">
      <alignment horizontal="left"/>
      <protection/>
    </xf>
    <xf numFmtId="0" fontId="0" fillId="0" borderId="22" xfId="125" applyBorder="1" applyAlignment="1">
      <alignment horizontal="left"/>
      <protection/>
    </xf>
    <xf numFmtId="0" fontId="0" fillId="0" borderId="26" xfId="125" applyBorder="1" applyAlignment="1">
      <alignment horizontal="left"/>
      <protection/>
    </xf>
    <xf numFmtId="0" fontId="0" fillId="0" borderId="29" xfId="125" applyBorder="1" applyAlignment="1">
      <alignment horizontal="left"/>
      <protection/>
    </xf>
    <xf numFmtId="0" fontId="0" fillId="0" borderId="0" xfId="125" applyBorder="1" applyAlignment="1">
      <alignment horizontal="left"/>
      <protection/>
    </xf>
    <xf numFmtId="9" fontId="0" fillId="0" borderId="0" xfId="130" applyAlignment="1">
      <alignment/>
    </xf>
    <xf numFmtId="9" fontId="0" fillId="0" borderId="0" xfId="130" applyFill="1" applyBorder="1" applyAlignment="1">
      <alignment/>
    </xf>
    <xf numFmtId="0" fontId="0" fillId="0" borderId="0" xfId="125" applyFill="1" applyAlignment="1">
      <alignment/>
      <protection/>
    </xf>
    <xf numFmtId="1" fontId="0" fillId="0" borderId="0" xfId="125" applyNumberFormat="1" applyFill="1" applyBorder="1" applyAlignment="1">
      <alignment/>
      <protection/>
    </xf>
    <xf numFmtId="1" fontId="0" fillId="0" borderId="0" xfId="125" applyNumberFormat="1" applyAlignment="1">
      <alignment/>
      <protection/>
    </xf>
    <xf numFmtId="1" fontId="0" fillId="0" borderId="0" xfId="125" applyNumberFormat="1" applyBorder="1" applyAlignment="1">
      <alignment/>
      <protection/>
    </xf>
    <xf numFmtId="0" fontId="0" fillId="0" borderId="6" xfId="125" applyFill="1" applyBorder="1" applyAlignment="1">
      <alignment horizontal="center" vertical="center" wrapText="1"/>
      <protection/>
    </xf>
    <xf numFmtId="0" fontId="0" fillId="0" borderId="9" xfId="125" applyFill="1" applyBorder="1" applyAlignment="1">
      <alignment horizontal="center" vertical="center" wrapText="1"/>
      <protection/>
    </xf>
    <xf numFmtId="0" fontId="0" fillId="0" borderId="4" xfId="125" applyFill="1" applyBorder="1" applyAlignment="1">
      <alignment vertical="top" wrapText="1"/>
      <protection/>
    </xf>
    <xf numFmtId="1" fontId="0" fillId="0" borderId="4" xfId="125" applyNumberFormat="1" applyFill="1" applyBorder="1" applyAlignment="1">
      <alignment/>
      <protection/>
    </xf>
    <xf numFmtId="1" fontId="0" fillId="0" borderId="3" xfId="125" applyNumberFormat="1" applyFill="1" applyBorder="1" applyAlignment="1">
      <alignment/>
      <protection/>
    </xf>
    <xf numFmtId="0" fontId="0" fillId="0" borderId="1" xfId="125" applyFill="1" applyBorder="1" applyAlignment="1">
      <alignment vertical="top" wrapText="1"/>
      <protection/>
    </xf>
    <xf numFmtId="1" fontId="0" fillId="0" borderId="1" xfId="125" applyNumberFormat="1" applyFill="1" applyBorder="1" applyAlignment="1">
      <alignment/>
      <protection/>
    </xf>
    <xf numFmtId="1" fontId="0" fillId="0" borderId="21" xfId="125" applyNumberFormat="1" applyFill="1" applyBorder="1" applyAlignment="1">
      <alignment/>
      <protection/>
    </xf>
    <xf numFmtId="0" fontId="0" fillId="0" borderId="5" xfId="125" applyFill="1" applyBorder="1" applyAlignment="1">
      <alignment vertical="top" wrapText="1"/>
      <protection/>
    </xf>
    <xf numFmtId="1" fontId="0" fillId="0" borderId="5" xfId="125" applyNumberFormat="1" applyFill="1" applyBorder="1" applyAlignment="1">
      <alignment/>
      <protection/>
    </xf>
    <xf numFmtId="1" fontId="0" fillId="0" borderId="28" xfId="125" applyNumberFormat="1" applyFill="1" applyBorder="1" applyAlignment="1">
      <alignment/>
      <protection/>
    </xf>
    <xf numFmtId="0" fontId="0" fillId="0" borderId="58" xfId="125" applyFill="1" applyBorder="1" applyAlignment="1">
      <alignment horizontal="center" vertical="center" wrapText="1"/>
      <protection/>
    </xf>
    <xf numFmtId="0" fontId="0" fillId="0" borderId="59" xfId="125" applyFill="1" applyBorder="1" applyAlignment="1">
      <alignment horizontal="center" vertical="center" wrapText="1"/>
      <protection/>
    </xf>
    <xf numFmtId="0" fontId="0" fillId="0" borderId="46" xfId="125" applyFill="1" applyBorder="1" applyAlignment="1">
      <alignment horizontal="center" vertical="center" wrapText="1"/>
      <protection/>
    </xf>
    <xf numFmtId="0" fontId="0" fillId="0" borderId="3" xfId="125" applyFill="1" applyBorder="1" applyAlignment="1">
      <alignment vertical="top" wrapText="1"/>
      <protection/>
    </xf>
    <xf numFmtId="1" fontId="0" fillId="0" borderId="32" xfId="125" applyNumberFormat="1" applyFill="1" applyBorder="1" applyAlignment="1">
      <alignment/>
      <protection/>
    </xf>
    <xf numFmtId="0" fontId="0" fillId="0" borderId="21" xfId="125" applyFill="1" applyBorder="1" applyAlignment="1">
      <alignment vertical="top" wrapText="1"/>
      <protection/>
    </xf>
    <xf numFmtId="1" fontId="0" fillId="0" borderId="55" xfId="125" applyNumberFormat="1" applyFill="1" applyBorder="1" applyAlignment="1">
      <alignment/>
      <protection/>
    </xf>
    <xf numFmtId="0" fontId="0" fillId="0" borderId="28" xfId="125" applyFill="1" applyBorder="1" applyAlignment="1">
      <alignment vertical="top" wrapText="1"/>
      <protection/>
    </xf>
    <xf numFmtId="1" fontId="0" fillId="0" borderId="36" xfId="125" applyNumberFormat="1" applyFill="1" applyBorder="1" applyAlignment="1">
      <alignment/>
      <protection/>
    </xf>
    <xf numFmtId="0" fontId="4" fillId="2" borderId="47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0" borderId="4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0" fontId="3" fillId="2" borderId="0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62" xfId="0" applyFont="1" applyFill="1" applyBorder="1" applyAlignment="1">
      <alignment horizontal="center" vertical="top" wrapText="1"/>
    </xf>
    <xf numFmtId="0" fontId="0" fillId="2" borderId="63" xfId="0" applyFill="1" applyBorder="1" applyAlignment="1">
      <alignment/>
    </xf>
    <xf numFmtId="0" fontId="0" fillId="2" borderId="64" xfId="0" applyFill="1" applyBorder="1" applyAlignment="1">
      <alignment/>
    </xf>
    <xf numFmtId="0" fontId="0" fillId="2" borderId="25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82" fontId="11" fillId="0" borderId="7" xfId="51" applyNumberFormat="1" applyFont="1" applyFill="1" applyBorder="1" applyAlignment="1">
      <alignment horizontal="center" vertical="center" wrapText="1"/>
    </xf>
    <xf numFmtId="182" fontId="11" fillId="0" borderId="11" xfId="5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2" fontId="11" fillId="0" borderId="62" xfId="51" applyNumberFormat="1" applyFont="1" applyBorder="1" applyAlignment="1">
      <alignment horizontal="center" vertical="center" wrapText="1"/>
    </xf>
    <xf numFmtId="182" fontId="11" fillId="0" borderId="46" xfId="51" applyNumberFormat="1" applyFont="1" applyBorder="1" applyAlignment="1">
      <alignment horizontal="center" vertical="center" wrapText="1"/>
    </xf>
    <xf numFmtId="183" fontId="11" fillId="0" borderId="45" xfId="51" applyNumberFormat="1" applyFont="1" applyFill="1" applyBorder="1" applyAlignment="1">
      <alignment horizontal="center" vertical="center"/>
    </xf>
    <xf numFmtId="183" fontId="11" fillId="0" borderId="65" xfId="51" applyNumberFormat="1" applyFont="1" applyFill="1" applyBorder="1" applyAlignment="1">
      <alignment horizontal="center" vertical="center"/>
    </xf>
    <xf numFmtId="183" fontId="11" fillId="0" borderId="66" xfId="51" applyNumberFormat="1" applyFont="1" applyFill="1" applyBorder="1" applyAlignment="1">
      <alignment horizontal="center" vertical="center"/>
    </xf>
    <xf numFmtId="183" fontId="11" fillId="0" borderId="47" xfId="51" applyNumberFormat="1" applyFont="1" applyFill="1" applyBorder="1" applyAlignment="1">
      <alignment horizontal="center" vertical="center"/>
    </xf>
    <xf numFmtId="183" fontId="11" fillId="0" borderId="60" xfId="51" applyNumberFormat="1" applyFont="1" applyFill="1" applyBorder="1" applyAlignment="1">
      <alignment horizontal="center" vertical="center"/>
    </xf>
    <xf numFmtId="183" fontId="11" fillId="0" borderId="61" xfId="51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3" fontId="11" fillId="3" borderId="62" xfId="51" applyNumberFormat="1" applyFont="1" applyFill="1" applyBorder="1" applyAlignment="1">
      <alignment horizontal="center" vertical="center" wrapText="1"/>
    </xf>
    <xf numFmtId="183" fontId="11" fillId="3" borderId="46" xfId="51" applyNumberFormat="1" applyFont="1" applyFill="1" applyBorder="1" applyAlignment="1">
      <alignment horizontal="center" vertical="center" wrapText="1"/>
    </xf>
    <xf numFmtId="183" fontId="12" fillId="0" borderId="45" xfId="51" applyNumberFormat="1" applyFont="1" applyFill="1" applyBorder="1" applyAlignment="1">
      <alignment horizontal="center" vertical="center"/>
    </xf>
    <xf numFmtId="183" fontId="12" fillId="0" borderId="66" xfId="51" applyNumberFormat="1" applyFont="1" applyFill="1" applyBorder="1" applyAlignment="1">
      <alignment horizontal="center" vertical="center"/>
    </xf>
    <xf numFmtId="183" fontId="12" fillId="0" borderId="13" xfId="51" applyNumberFormat="1" applyFont="1" applyFill="1" applyBorder="1" applyAlignment="1">
      <alignment horizontal="center" vertical="center"/>
    </xf>
    <xf numFmtId="183" fontId="12" fillId="0" borderId="17" xfId="51" applyNumberFormat="1" applyFont="1" applyFill="1" applyBorder="1" applyAlignment="1">
      <alignment horizontal="center" vertical="center"/>
    </xf>
    <xf numFmtId="183" fontId="12" fillId="0" borderId="47" xfId="51" applyNumberFormat="1" applyFont="1" applyFill="1" applyBorder="1" applyAlignment="1">
      <alignment horizontal="center" vertical="center"/>
    </xf>
    <xf numFmtId="183" fontId="12" fillId="0" borderId="61" xfId="51" applyNumberFormat="1" applyFont="1" applyFill="1" applyBorder="1" applyAlignment="1">
      <alignment horizontal="center" vertical="center"/>
    </xf>
    <xf numFmtId="183" fontId="11" fillId="0" borderId="12" xfId="51" applyNumberFormat="1" applyFont="1" applyFill="1" applyBorder="1" applyAlignment="1">
      <alignment horizontal="left" vertical="center" wrapText="1"/>
    </xf>
    <xf numFmtId="0" fontId="0" fillId="0" borderId="67" xfId="0" applyBorder="1" applyAlignment="1">
      <alignment/>
    </xf>
    <xf numFmtId="183" fontId="11" fillId="0" borderId="12" xfId="51" applyNumberFormat="1" applyFont="1" applyFill="1" applyBorder="1" applyAlignment="1">
      <alignment horizontal="center" vertical="center" wrapText="1"/>
    </xf>
    <xf numFmtId="183" fontId="11" fillId="0" borderId="23" xfId="51" applyNumberFormat="1" applyFont="1" applyFill="1" applyBorder="1" applyAlignment="1">
      <alignment horizontal="center" vertical="center" wrapText="1"/>
    </xf>
    <xf numFmtId="183" fontId="11" fillId="0" borderId="67" xfId="51" applyNumberFormat="1" applyFont="1" applyFill="1" applyBorder="1" applyAlignment="1">
      <alignment horizontal="center" vertical="center" wrapText="1"/>
    </xf>
    <xf numFmtId="183" fontId="8" fillId="0" borderId="45" xfId="51" applyNumberFormat="1" applyFont="1" applyFill="1" applyBorder="1" applyAlignment="1">
      <alignment horizontal="center" vertical="center"/>
    </xf>
    <xf numFmtId="183" fontId="8" fillId="0" borderId="66" xfId="51" applyNumberFormat="1" applyFont="1" applyFill="1" applyBorder="1" applyAlignment="1">
      <alignment horizontal="center" vertical="center"/>
    </xf>
    <xf numFmtId="183" fontId="8" fillId="0" borderId="13" xfId="51" applyNumberFormat="1" applyFont="1" applyFill="1" applyBorder="1" applyAlignment="1">
      <alignment horizontal="center" vertical="center"/>
    </xf>
    <xf numFmtId="183" fontId="8" fillId="0" borderId="17" xfId="51" applyNumberFormat="1" applyFont="1" applyFill="1" applyBorder="1" applyAlignment="1">
      <alignment horizontal="center" vertical="center"/>
    </xf>
    <xf numFmtId="183" fontId="8" fillId="0" borderId="47" xfId="51" applyNumberFormat="1" applyFont="1" applyFill="1" applyBorder="1" applyAlignment="1">
      <alignment horizontal="center" vertical="center"/>
    </xf>
    <xf numFmtId="183" fontId="8" fillId="0" borderId="61" xfId="51" applyNumberFormat="1" applyFont="1" applyFill="1" applyBorder="1" applyAlignment="1">
      <alignment horizontal="center" vertical="center"/>
    </xf>
    <xf numFmtId="2" fontId="14" fillId="0" borderId="10" xfId="66" applyNumberFormat="1" applyFont="1" applyFill="1" applyBorder="1" applyAlignment="1">
      <alignment horizontal="center" vertical="center"/>
    </xf>
    <xf numFmtId="2" fontId="14" fillId="0" borderId="53" xfId="66" applyNumberFormat="1" applyFont="1" applyFill="1" applyBorder="1" applyAlignment="1">
      <alignment horizontal="center" vertical="center"/>
    </xf>
    <xf numFmtId="1" fontId="13" fillId="3" borderId="20" xfId="66" applyNumberFormat="1" applyFont="1" applyFill="1" applyBorder="1" applyAlignment="1">
      <alignment horizontal="center" vertical="center" wrapText="1"/>
    </xf>
    <xf numFmtId="1" fontId="13" fillId="3" borderId="55" xfId="66" applyNumberFormat="1" applyFont="1" applyFill="1" applyBorder="1" applyAlignment="1">
      <alignment horizontal="center" vertical="center" wrapText="1"/>
    </xf>
    <xf numFmtId="182" fontId="14" fillId="0" borderId="20" xfId="66" applyNumberFormat="1" applyFont="1" applyFill="1" applyBorder="1" applyAlignment="1">
      <alignment horizontal="center" vertical="center" wrapText="1"/>
    </xf>
    <xf numFmtId="182" fontId="14" fillId="0" borderId="68" xfId="66" applyNumberFormat="1" applyFont="1" applyFill="1" applyBorder="1" applyAlignment="1">
      <alignment horizontal="center" vertical="center" wrapText="1"/>
    </xf>
    <xf numFmtId="182" fontId="14" fillId="0" borderId="22" xfId="66" applyNumberFormat="1" applyFont="1" applyFill="1" applyBorder="1" applyAlignment="1">
      <alignment horizontal="center" vertical="center" wrapText="1"/>
    </xf>
    <xf numFmtId="183" fontId="14" fillId="0" borderId="20" xfId="66" applyNumberFormat="1" applyFont="1" applyFill="1" applyBorder="1" applyAlignment="1">
      <alignment horizontal="center" vertical="center" wrapText="1"/>
    </xf>
    <xf numFmtId="183" fontId="14" fillId="0" borderId="68" xfId="66" applyNumberFormat="1" applyFont="1" applyFill="1" applyBorder="1" applyAlignment="1">
      <alignment horizontal="center" vertical="center" wrapText="1"/>
    </xf>
    <xf numFmtId="183" fontId="14" fillId="0" borderId="22" xfId="66" applyNumberFormat="1" applyFont="1" applyFill="1" applyBorder="1" applyAlignment="1">
      <alignment horizontal="center" vertical="center" wrapText="1"/>
    </xf>
    <xf numFmtId="1" fontId="14" fillId="0" borderId="20" xfId="66" applyNumberFormat="1" applyFont="1" applyFill="1" applyBorder="1" applyAlignment="1">
      <alignment horizontal="center" vertical="center" wrapText="1"/>
    </xf>
    <xf numFmtId="1" fontId="14" fillId="0" borderId="55" xfId="66" applyNumberFormat="1" applyFont="1" applyFill="1" applyBorder="1" applyAlignment="1">
      <alignment horizontal="center" vertical="center" wrapText="1"/>
    </xf>
    <xf numFmtId="1" fontId="14" fillId="0" borderId="68" xfId="66" applyNumberFormat="1" applyFont="1" applyFill="1" applyBorder="1" applyAlignment="1">
      <alignment horizontal="center" vertical="center" wrapText="1"/>
    </xf>
    <xf numFmtId="2" fontId="13" fillId="3" borderId="69" xfId="66" applyNumberFormat="1" applyFont="1" applyFill="1" applyBorder="1" applyAlignment="1">
      <alignment horizontal="center" vertical="center" wrapText="1"/>
    </xf>
    <xf numFmtId="2" fontId="13" fillId="3" borderId="70" xfId="66" applyNumberFormat="1" applyFont="1" applyFill="1" applyBorder="1" applyAlignment="1">
      <alignment horizontal="center" vertical="center" wrapText="1"/>
    </xf>
    <xf numFmtId="2" fontId="14" fillId="0" borderId="68" xfId="66" applyNumberFormat="1" applyFont="1" applyFill="1" applyBorder="1" applyAlignment="1">
      <alignment horizontal="center" vertical="center"/>
    </xf>
    <xf numFmtId="2" fontId="14" fillId="0" borderId="55" xfId="66" applyNumberFormat="1" applyFont="1" applyFill="1" applyBorder="1" applyAlignment="1">
      <alignment horizontal="center" vertical="center"/>
    </xf>
    <xf numFmtId="2" fontId="13" fillId="3" borderId="68" xfId="66" applyNumberFormat="1" applyFont="1" applyFill="1" applyBorder="1" applyAlignment="1">
      <alignment horizontal="center" vertical="center" wrapText="1"/>
    </xf>
    <xf numFmtId="2" fontId="13" fillId="3" borderId="55" xfId="66" applyNumberFormat="1" applyFont="1" applyFill="1" applyBorder="1" applyAlignment="1">
      <alignment horizontal="center" vertical="center" wrapText="1"/>
    </xf>
    <xf numFmtId="0" fontId="0" fillId="0" borderId="63" xfId="125" applyFill="1" applyBorder="1" applyAlignment="1">
      <alignment horizontal="center" vertical="top" wrapText="1"/>
      <protection/>
    </xf>
    <xf numFmtId="0" fontId="0" fillId="0" borderId="64" xfId="125" applyFill="1" applyBorder="1" applyAlignment="1">
      <alignment horizontal="center" vertical="top" wrapText="1"/>
      <protection/>
    </xf>
    <xf numFmtId="0" fontId="15" fillId="0" borderId="7" xfId="125" applyFont="1" applyFill="1" applyBorder="1" applyAlignment="1">
      <alignment horizontal="center" vertical="center" wrapText="1"/>
      <protection/>
    </xf>
    <xf numFmtId="0" fontId="15" fillId="0" borderId="11" xfId="125" applyFont="1" applyFill="1" applyBorder="1" applyAlignment="1">
      <alignment horizontal="center" vertical="center" wrapText="1"/>
      <protection/>
    </xf>
    <xf numFmtId="0" fontId="0" fillId="0" borderId="62" xfId="125" applyFill="1" applyBorder="1" applyAlignment="1">
      <alignment horizontal="center" vertical="top" wrapText="1"/>
      <protection/>
    </xf>
    <xf numFmtId="0" fontId="0" fillId="0" borderId="42" xfId="125" applyFill="1" applyBorder="1" applyAlignment="1">
      <alignment horizontal="center" vertical="top" wrapText="1"/>
      <protection/>
    </xf>
    <xf numFmtId="0" fontId="15" fillId="0" borderId="31" xfId="125" applyFont="1" applyFill="1" applyBorder="1" applyAlignment="1">
      <alignment horizontal="center" vertical="center" wrapText="1"/>
      <protection/>
    </xf>
    <xf numFmtId="0" fontId="15" fillId="0" borderId="6" xfId="125" applyFont="1" applyFill="1" applyBorder="1" applyAlignment="1">
      <alignment horizontal="center" vertical="center" wrapText="1"/>
      <protection/>
    </xf>
    <xf numFmtId="0" fontId="0" fillId="0" borderId="38" xfId="125" applyFill="1" applyBorder="1" applyAlignment="1">
      <alignment horizontal="center" vertical="top" wrapText="1"/>
      <protection/>
    </xf>
    <xf numFmtId="0" fontId="0" fillId="0" borderId="41" xfId="125" applyFill="1" applyBorder="1" applyAlignment="1">
      <alignment horizontal="center" vertical="top" wrapText="1"/>
      <protection/>
    </xf>
    <xf numFmtId="0" fontId="0" fillId="0" borderId="37" xfId="125" applyFill="1" applyBorder="1" applyAlignment="1">
      <alignment horizontal="center" vertical="top" wrapText="1"/>
      <protection/>
    </xf>
    <xf numFmtId="0" fontId="15" fillId="0" borderId="62" xfId="125" applyFont="1" applyFill="1" applyBorder="1" applyAlignment="1">
      <alignment horizontal="center" vertical="center" wrapText="1"/>
      <protection/>
    </xf>
    <xf numFmtId="0" fontId="15" fillId="0" borderId="46" xfId="125" applyFont="1" applyFill="1" applyBorder="1" applyAlignment="1">
      <alignment horizontal="center" vertical="center" wrapText="1"/>
      <protection/>
    </xf>
    <xf numFmtId="0" fontId="0" fillId="0" borderId="34" xfId="125" applyFill="1" applyBorder="1" applyAlignment="1">
      <alignment horizontal="center" vertical="top" wrapText="1"/>
      <protection/>
    </xf>
  </cellXfs>
  <cellStyles count="117">
    <cellStyle name="Normal" xfId="0"/>
    <cellStyle name="Comma" xfId="15"/>
    <cellStyle name="Comma [0]" xfId="16"/>
    <cellStyle name="Milliers [0]_annexe 10" xfId="17"/>
    <cellStyle name="Milliers [0]_annexe 10bis" xfId="18"/>
    <cellStyle name="Milliers [0]_Annexe 23" xfId="19"/>
    <cellStyle name="Milliers [0]_annexe 9" xfId="20"/>
    <cellStyle name="Milliers [0]_Annexes 11 et 15" xfId="21"/>
    <cellStyle name="Milliers [0]_Annexes 12 et 16 " xfId="22"/>
    <cellStyle name="Milliers [0]_Annexes 13 et 17" xfId="23"/>
    <cellStyle name="Milliers [0]_Annexes 14 et 18" xfId="24"/>
    <cellStyle name="Milliers [0]_Annexes 21 et 22" xfId="25"/>
    <cellStyle name="Milliers [0]_Annexes 5 et 5 bis" xfId="26"/>
    <cellStyle name="Milliers [0]_estim08-04-franch1.4SMIC" xfId="27"/>
    <cellStyle name="Milliers [0]_estimcotfed1.2SMIC-franch" xfId="28"/>
    <cellStyle name="Milliers [0]_estimcotfed1.3SMIC" xfId="29"/>
    <cellStyle name="Milliers [0]_estimcotfedexoMVseuil12" xfId="30"/>
    <cellStyle name="Milliers [0]_estimcotfedexoMVseuil14" xfId="31"/>
    <cellStyle name="Milliers [0]_Exo MV 1.4SMIC" xfId="32"/>
    <cellStyle name="Milliers [0]_Exo MV 12 SMIC" xfId="33"/>
    <cellStyle name="Milliers [0]_fichebudg-14-04-03" xfId="34"/>
    <cellStyle name="Milliers [0]_Franchise MV 1.2 SMIC" xfId="35"/>
    <cellStyle name="Milliers [0]_Franchise MV 1.3 SMIC" xfId="36"/>
    <cellStyle name="Milliers [0]_Franchise MV 1.4 SMIC" xfId="37"/>
    <cellStyle name="Milliers [0]_LFI04" xfId="38"/>
    <cellStyle name="Milliers [0]_perspect2005" xfId="39"/>
    <cellStyle name="Milliers [0]_plf1" xfId="40"/>
    <cellStyle name="Milliers [0]_synth-cotatDGAS-136" xfId="41"/>
    <cellStyle name="Milliers_annexe 10" xfId="42"/>
    <cellStyle name="Milliers_annexe 10bis" xfId="43"/>
    <cellStyle name="Milliers_Annexe 23" xfId="44"/>
    <cellStyle name="Milliers_annexe 9" xfId="45"/>
    <cellStyle name="Milliers_Annexes 11 et 15" xfId="46"/>
    <cellStyle name="Milliers_Annexes 12 et 16 " xfId="47"/>
    <cellStyle name="Milliers_Annexes 13 et 17" xfId="48"/>
    <cellStyle name="Milliers_Annexes 14 et 18" xfId="49"/>
    <cellStyle name="Milliers_Annexes 21 et 22" xfId="50"/>
    <cellStyle name="Milliers_Annexes 5 et 5 bis" xfId="51"/>
    <cellStyle name="Milliers_estim08-04-franch1.4SMIC" xfId="52"/>
    <cellStyle name="Milliers_estimcotfed1.2SMIC-franch" xfId="53"/>
    <cellStyle name="Milliers_estimcotfed1.3SMIC" xfId="54"/>
    <cellStyle name="Milliers_estimcotfedexoMVseuil12" xfId="55"/>
    <cellStyle name="Milliers_estimcotfedexoMVseuil14" xfId="56"/>
    <cellStyle name="Milliers_Exo MV 1.4SMIC" xfId="57"/>
    <cellStyle name="Milliers_Exo MV 12 SMIC" xfId="58"/>
    <cellStyle name="Milliers_fichebudg-14-04-03" xfId="59"/>
    <cellStyle name="Milliers_Franchise MV 1.2 SMIC" xfId="60"/>
    <cellStyle name="Milliers_Franchise MV 1.3 SMIC" xfId="61"/>
    <cellStyle name="Milliers_Franchise MV 1.4 SMIC" xfId="62"/>
    <cellStyle name="Milliers_LFI04" xfId="63"/>
    <cellStyle name="Milliers_perspect2005" xfId="64"/>
    <cellStyle name="Milliers_plf1" xfId="65"/>
    <cellStyle name="Milliers_synth-cotatDGAS-136" xfId="66"/>
    <cellStyle name="Currency" xfId="67"/>
    <cellStyle name="Currency [0]" xfId="68"/>
    <cellStyle name="Monétaire [0]_annexe 10" xfId="69"/>
    <cellStyle name="Monétaire [0]_annexe 10bis" xfId="70"/>
    <cellStyle name="Monétaire [0]_Annexe 23" xfId="71"/>
    <cellStyle name="Monétaire [0]_annexe 9" xfId="72"/>
    <cellStyle name="Monétaire [0]_Annexes 11 et 15" xfId="73"/>
    <cellStyle name="Monétaire [0]_Annexes 12 et 16 " xfId="74"/>
    <cellStyle name="Monétaire [0]_Annexes 13 et 17" xfId="75"/>
    <cellStyle name="Monétaire [0]_Annexes 14 et 18" xfId="76"/>
    <cellStyle name="Monétaire [0]_Annexes 21 et 22" xfId="77"/>
    <cellStyle name="Monétaire [0]_Annexes 5 et 5 bis" xfId="78"/>
    <cellStyle name="Monétaire [0]_estim08-04-franch1.4SMIC" xfId="79"/>
    <cellStyle name="Monétaire [0]_estimcotfed1.2SMIC-franch" xfId="80"/>
    <cellStyle name="Monétaire [0]_estimcotfed1.3SMIC" xfId="81"/>
    <cellStyle name="Monétaire [0]_estimcotfedexoMVseuil12" xfId="82"/>
    <cellStyle name="Monétaire [0]_estimcotfedexoMVseuil14" xfId="83"/>
    <cellStyle name="Monétaire [0]_Exo MV 1.4SMIC" xfId="84"/>
    <cellStyle name="Monétaire [0]_Exo MV 12 SMIC" xfId="85"/>
    <cellStyle name="Monétaire [0]_fichebudg-14-04-03" xfId="86"/>
    <cellStyle name="Monétaire [0]_Franchise MV 1.2 SMIC" xfId="87"/>
    <cellStyle name="Monétaire [0]_Franchise MV 1.3 SMIC" xfId="88"/>
    <cellStyle name="Monétaire [0]_Franchise MV 1.4 SMIC" xfId="89"/>
    <cellStyle name="Monétaire [0]_LFI04" xfId="90"/>
    <cellStyle name="Monétaire [0]_perspect2005" xfId="91"/>
    <cellStyle name="Monétaire [0]_plf1" xfId="92"/>
    <cellStyle name="Monétaire [0]_synth-cotatDGAS-136" xfId="93"/>
    <cellStyle name="Monétaire_annexe 10" xfId="94"/>
    <cellStyle name="Monétaire_annexe 10bis" xfId="95"/>
    <cellStyle name="Monétaire_Annexe 23" xfId="96"/>
    <cellStyle name="Monétaire_annexe 9" xfId="97"/>
    <cellStyle name="Monétaire_Annexes 11 et 15" xfId="98"/>
    <cellStyle name="Monétaire_Annexes 12 et 16 " xfId="99"/>
    <cellStyle name="Monétaire_Annexes 13 et 17" xfId="100"/>
    <cellStyle name="Monétaire_Annexes 14 et 18" xfId="101"/>
    <cellStyle name="Monétaire_Annexes 21 et 22" xfId="102"/>
    <cellStyle name="Monétaire_Annexes 5 et 5 bis" xfId="103"/>
    <cellStyle name="Monétaire_estim08-04-franch1.4SMIC" xfId="104"/>
    <cellStyle name="Monétaire_estimcotfed1.2SMIC-franch" xfId="105"/>
    <cellStyle name="Monétaire_estimcotfed1.3SMIC" xfId="106"/>
    <cellStyle name="Monétaire_estimcotfedexoMVseuil12" xfId="107"/>
    <cellStyle name="Monétaire_estimcotfedexoMVseuil14" xfId="108"/>
    <cellStyle name="Monétaire_Exo MV 1.4SMIC" xfId="109"/>
    <cellStyle name="Monétaire_Exo MV 12 SMIC" xfId="110"/>
    <cellStyle name="Monétaire_fichebudg-14-04-03" xfId="111"/>
    <cellStyle name="Monétaire_Franchise MV 1.2 SMIC" xfId="112"/>
    <cellStyle name="Monétaire_Franchise MV 1.3 SMIC" xfId="113"/>
    <cellStyle name="Monétaire_Franchise MV 1.4 SMIC" xfId="114"/>
    <cellStyle name="Monétaire_LFI04" xfId="115"/>
    <cellStyle name="Monétaire_perspect2005" xfId="116"/>
    <cellStyle name="Monétaire_plf1" xfId="117"/>
    <cellStyle name="Monétaire_synth-cotatDGAS-136" xfId="118"/>
    <cellStyle name="Normal_estim08-04exoMVseuil1,2" xfId="119"/>
    <cellStyle name="Normal_HYPOTHESES" xfId="120"/>
    <cellStyle name="Normal_HYPOTHESES2" xfId="121"/>
    <cellStyle name="Normal_LFI04" xfId="122"/>
    <cellStyle name="Normal_pers12SMIC" xfId="123"/>
    <cellStyle name="Normal_persprelev" xfId="124"/>
    <cellStyle name="Normal_plf1" xfId="125"/>
    <cellStyle name="Normal_prélèv toutes mesures" xfId="126"/>
    <cellStyle name="Normal_seuilparticEtat" xfId="127"/>
    <cellStyle name="Normal_simulation prelev01" xfId="128"/>
    <cellStyle name="Normal_simulation prelev011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552450</xdr:rowOff>
    </xdr:from>
    <xdr:to>
      <xdr:col>4</xdr:col>
      <xdr:colOff>657225</xdr:colOff>
      <xdr:row>0</xdr:row>
      <xdr:rowOff>1266825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552450"/>
          <a:ext cx="4600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Structure du budget d'un service de tutelle au 31 décembre 2001</a:t>
          </a:r>
        </a:p>
      </xdr:txBody>
    </xdr:sp>
    <xdr:clientData/>
  </xdr:twoCellAnchor>
  <xdr:twoCellAnchor>
    <xdr:from>
      <xdr:col>2</xdr:col>
      <xdr:colOff>1209675</xdr:colOff>
      <xdr:row>0</xdr:row>
      <xdr:rowOff>1533525</xdr:rowOff>
    </xdr:from>
    <xdr:to>
      <xdr:col>3</xdr:col>
      <xdr:colOff>371475</xdr:colOff>
      <xdr:row>0</xdr:row>
      <xdr:rowOff>2076450</xdr:rowOff>
    </xdr:to>
    <xdr:sp>
      <xdr:nvSpPr>
        <xdr:cNvPr id="2" name="Rectangle 2"/>
        <xdr:cNvSpPr>
          <a:spLocks/>
        </xdr:cNvSpPr>
      </xdr:nvSpPr>
      <xdr:spPr>
        <a:xfrm>
          <a:off x="2400300" y="1533525"/>
          <a:ext cx="1285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7</xdr:row>
      <xdr:rowOff>0</xdr:rowOff>
    </xdr:from>
    <xdr:to>
      <xdr:col>12</xdr:col>
      <xdr:colOff>523875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91975" y="37052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7</xdr:row>
      <xdr:rowOff>0</xdr:rowOff>
    </xdr:from>
    <xdr:to>
      <xdr:col>12</xdr:col>
      <xdr:colOff>523875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15800" y="39433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</xdr:row>
      <xdr:rowOff>0</xdr:rowOff>
    </xdr:from>
    <xdr:to>
      <xdr:col>4</xdr:col>
      <xdr:colOff>419100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9875" y="5143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12</xdr:row>
      <xdr:rowOff>0</xdr:rowOff>
    </xdr:from>
    <xdr:to>
      <xdr:col>4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15125" y="6800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GpeFinan\rapport%20d&#233;finitif\csq%20pr&#233;l&#232;ve%2065%20mesur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stimcotfedexoMVseuil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stimcotfedexoMVseuil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stimcotfed1.3SMI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stim08-04-franch1.4SMI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qualit&#233;%2060%20franchise%20MV%201,4%20SMI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qualit&#233;%2055%20franchise%20MV%201,4%20SMI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qualit&#233;%2045%20franchise%20MV%201,5%20SMI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qualit&#233;%2050%20franchise%20MV%201,4%20SMI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qualit&#233;%2040%20franchise%20MV%201,5%20SMI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F&#233;d&#233;%20qualit&#233;%2060%20franchise%20MV%201,4%20SM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GpeFinan\rapport%20d&#233;finitif\csq%20pr&#233;l&#232;ve%20qualit&#233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F&#233;d&#233;%20qualit&#233;%2055%20franchise%20MV%201,4%20SMI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f&#233;d&#233;%20qualit&#233;%2050%20franchise%20MV%201,4%20SMI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F&#233;d&#233;%20qualit&#233;%2045%20franchise%20MV%201,5%20SMI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Cotation%20F&#233;d&#233;\f&#233;d&#233;%20qualit&#233;%2040%20franchise%20MV%201,5%20SMI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xo%20MV%201.4SMI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qualit&#233;%2040%20franchise%20MV%2015%20SM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qualit&#233;%2045%20franchise%20MV%2015%20SMI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qualit&#233;%2050%20franchise%20MV%2014%20SMI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qualit&#233;%2055%20franchise%20MV%2014%20SM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qualit&#233;%2060%20franchise%20MV%2014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ranchise%20MV%201.4%20SMI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&#233;d&#233;%20qualit&#233;%2045%20franchise%20MV%2015%20SMI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&#233;d&#233;%20qualit&#233;%2050%20franchise%20MV%2014%20SMI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&#233;d&#233;%20qualit&#233;%2055%20franchise%20MV%2014%20SMI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&#233;d&#233;%20qualit&#233;%2060%20franchise%20MV%2014%20SMIC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&#233;d&#233;%20qualit&#233;%2040%20franchise%20MV%2015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co&#251;tuni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ranchise%20MV%201.3%20SMI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Franchise%20MV%201.2%20SMI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63\Exo%20MV%201.4SMI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xo%20MV%2012%20SM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90F0\estimcotfed1.2SMIC-fran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(2)"/>
      <sheetName val="Sys actuel "/>
      <sheetName val="Exo MV 1,4 SMIC"/>
      <sheetName val="exo MV 1,2 SMIC"/>
      <sheetName val="Franch MV-1,3 SMIC"/>
      <sheetName val="Synthèse"/>
      <sheetName val="Franchise MV-1,2 SMIC"/>
      <sheetName val="Franchise MV-1,4SMIC"/>
      <sheetName val="Feuil1"/>
      <sheetName val="Feuil2"/>
      <sheetName val="Feuil3"/>
    </sheetNames>
    <sheetDataSet>
      <sheetData sheetId="1">
        <row r="5">
          <cell r="F5">
            <v>17.3376</v>
          </cell>
        </row>
        <row r="6">
          <cell r="F6">
            <v>17.3376</v>
          </cell>
        </row>
        <row r="7">
          <cell r="F7">
            <v>20.160000000000004</v>
          </cell>
        </row>
        <row r="8">
          <cell r="F8">
            <v>40.32000000000001</v>
          </cell>
        </row>
        <row r="9">
          <cell r="F9">
            <v>17.3376</v>
          </cell>
        </row>
        <row r="10">
          <cell r="F10">
            <v>40.344500000000004</v>
          </cell>
        </row>
        <row r="11">
          <cell r="F11">
            <v>60.59900000000001</v>
          </cell>
        </row>
        <row r="12">
          <cell r="F12">
            <v>121.24000000000001</v>
          </cell>
        </row>
        <row r="13">
          <cell r="F13">
            <v>17.3376</v>
          </cell>
        </row>
        <row r="14">
          <cell r="F14">
            <v>40.344500000000004</v>
          </cell>
        </row>
        <row r="15">
          <cell r="F15">
            <v>121.19800000000002</v>
          </cell>
        </row>
        <row r="16">
          <cell r="F16">
            <v>60.620000000000005</v>
          </cell>
        </row>
        <row r="17">
          <cell r="F17">
            <v>121.24000000000001</v>
          </cell>
        </row>
      </sheetData>
      <sheetData sheetId="2">
        <row r="6">
          <cell r="F6">
            <v>17.3376</v>
          </cell>
        </row>
        <row r="7">
          <cell r="F7">
            <v>20.160000000000004</v>
          </cell>
        </row>
        <row r="8">
          <cell r="F8">
            <v>40.32000000000001</v>
          </cell>
        </row>
        <row r="9">
          <cell r="F9">
            <v>17.3376</v>
          </cell>
          <cell r="H9">
            <v>17.3376</v>
          </cell>
        </row>
        <row r="10">
          <cell r="F10">
            <v>40.344500000000004</v>
          </cell>
          <cell r="H10">
            <v>40.344500000000004</v>
          </cell>
        </row>
        <row r="11">
          <cell r="F11">
            <v>31.158000000000005</v>
          </cell>
          <cell r="H11">
            <v>32.312000000000005</v>
          </cell>
        </row>
        <row r="12">
          <cell r="F12">
            <v>62.3295</v>
          </cell>
          <cell r="H12">
            <v>64.638</v>
          </cell>
        </row>
      </sheetData>
      <sheetData sheetId="3">
        <row r="6">
          <cell r="F6">
            <v>20.2272</v>
          </cell>
        </row>
        <row r="7">
          <cell r="F7">
            <v>27.36</v>
          </cell>
        </row>
        <row r="8">
          <cell r="F8">
            <v>54.72</v>
          </cell>
        </row>
        <row r="9">
          <cell r="F9">
            <v>20.2272</v>
          </cell>
          <cell r="H9">
            <v>17.3376</v>
          </cell>
        </row>
        <row r="10">
          <cell r="F10">
            <v>54.75325</v>
          </cell>
          <cell r="H10">
            <v>40.344500000000004</v>
          </cell>
        </row>
        <row r="11">
          <cell r="F11">
            <v>22.503</v>
          </cell>
          <cell r="H11">
            <v>16.156000000000002</v>
          </cell>
        </row>
        <row r="12">
          <cell r="F12">
            <v>45.006</v>
          </cell>
          <cell r="H12">
            <v>32.312000000000005</v>
          </cell>
        </row>
      </sheetData>
      <sheetData sheetId="4">
        <row r="7">
          <cell r="F7">
            <v>27.36</v>
          </cell>
        </row>
        <row r="8">
          <cell r="F8">
            <v>54.72</v>
          </cell>
        </row>
        <row r="9">
          <cell r="H9">
            <v>17.3376</v>
          </cell>
        </row>
        <row r="10">
          <cell r="F10">
            <v>54.75325</v>
          </cell>
          <cell r="H10">
            <v>40.344500000000004</v>
          </cell>
        </row>
        <row r="11">
          <cell r="F11">
            <v>32.87</v>
          </cell>
          <cell r="H11">
            <v>24.220000000000002</v>
          </cell>
        </row>
        <row r="12">
          <cell r="F12">
            <v>65.74</v>
          </cell>
          <cell r="H12">
            <v>48.440000000000005</v>
          </cell>
        </row>
      </sheetData>
      <sheetData sheetId="6">
        <row r="7">
          <cell r="F7">
            <v>34.56</v>
          </cell>
        </row>
        <row r="8">
          <cell r="F8">
            <v>69.12</v>
          </cell>
        </row>
        <row r="9">
          <cell r="H9">
            <v>17.3376</v>
          </cell>
        </row>
        <row r="10">
          <cell r="F10">
            <v>69.162</v>
          </cell>
          <cell r="H10">
            <v>40.344500000000004</v>
          </cell>
        </row>
        <row r="11">
          <cell r="F11">
            <v>25.388</v>
          </cell>
          <cell r="H11">
            <v>16.156000000000002</v>
          </cell>
        </row>
        <row r="12">
          <cell r="F12">
            <v>50.776</v>
          </cell>
          <cell r="H12">
            <v>32.312000000000005</v>
          </cell>
        </row>
      </sheetData>
      <sheetData sheetId="7">
        <row r="6">
          <cell r="F6">
            <v>0</v>
          </cell>
        </row>
        <row r="7">
          <cell r="F7">
            <v>21.599999999999998</v>
          </cell>
        </row>
        <row r="8">
          <cell r="F8">
            <v>43.199999999999996</v>
          </cell>
        </row>
        <row r="9">
          <cell r="H9">
            <v>17.3376</v>
          </cell>
        </row>
        <row r="10">
          <cell r="F10">
            <v>43.22625</v>
          </cell>
          <cell r="H10">
            <v>40.344500000000004</v>
          </cell>
        </row>
        <row r="11">
          <cell r="F11">
            <v>38.082</v>
          </cell>
          <cell r="H11">
            <v>32.312000000000005</v>
          </cell>
        </row>
        <row r="12">
          <cell r="F12">
            <v>76.1805</v>
          </cell>
          <cell r="H12">
            <v>64.638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ock-flux-exoMV-1,4SMIC"/>
      <sheetName val="stock-exoMV-1,4SMIC"/>
      <sheetName val="fiche budgétaire (2)"/>
      <sheetName val="cotation (2)"/>
      <sheetName val="cotation"/>
      <sheetName val="prél TE-TPSA au dessus 1,4SMIC"/>
      <sheetName val="TE-CEet TPSA- 136€"/>
      <sheetName val="Gér hosp-136"/>
      <sheetName val="Gér hosp-prél 1,4 SMIC-136"/>
      <sheetName val="Entrées Gér hosp-136"/>
      <sheetName val="nbmes"/>
      <sheetName val="Prélevgrce-auj"/>
      <sheetName val="Coûts moismesures des hypo (2)"/>
      <sheetName val="Tarifs"/>
      <sheetName val="Prélev Exo MV seuil 1,4 SMIC"/>
      <sheetName val="cotation-81"/>
      <sheetName val="Grce priv-81"/>
      <sheetName val="entrées Grce priv-81"/>
      <sheetName val="nbre pers seuil "/>
      <sheetName val="Grce priv-prell 1,4 SMIC-81"/>
      <sheetName val="2005-exo1,4smi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exoMV-1,2SMIC"/>
      <sheetName val="stock-exoMV-1,2SMIC"/>
      <sheetName val="fiche budgétaire"/>
      <sheetName val="cotation-136"/>
      <sheetName val="prél TE-TPSA au dessus 1,4SMIC"/>
      <sheetName val="TE-CEet TPSA- 136€"/>
      <sheetName val="Gér hosp-136"/>
      <sheetName val="Gér hosp-prél 1,4 SMIC-136"/>
      <sheetName val="Entrées Gér hosp-136"/>
      <sheetName val="Prélev Exo MV seuil 1,2 SMIC"/>
      <sheetName val="nbre pers seuil "/>
      <sheetName val="nbmes"/>
      <sheetName val="1 pers détermi seuil 1,2 SMIC"/>
      <sheetName val="Coûts moismesures des hypo (2)"/>
      <sheetName val="Tarifs"/>
      <sheetName val="cotation-81"/>
      <sheetName val="Grce priv-prell 1,4 SMIC-81"/>
      <sheetName val="entrées Grce priv-81"/>
      <sheetName val="Grce priv-81"/>
      <sheetName val="2005-exo1,2smi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franchMV-1,3SMIC"/>
      <sheetName val="stock-franchMV-1,3SMIC"/>
      <sheetName val="fiche budgétaire"/>
      <sheetName val="cotation-136"/>
      <sheetName val="Entrées Gér hosp-136"/>
      <sheetName val="prélfranchise MV seuil 1,3 SMIC"/>
      <sheetName val="nbre pers seuil "/>
      <sheetName val="prél TE-TPSA au dessus 1,3SMIC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cotation-81"/>
      <sheetName val="entrées Grce priv-81"/>
      <sheetName val="Grce priv-prell 1,4 SMIC-81"/>
      <sheetName val="Grce priv-81"/>
      <sheetName val="2005-franch1,3smi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franchMV-1,4SMIC"/>
      <sheetName val="stock-franchMV-1,4SMIC"/>
      <sheetName val="fiche budgétaire"/>
      <sheetName val="cotation-136"/>
      <sheetName val="TE-CEet TPSA- 136€"/>
      <sheetName val="prél TE-TPSA au dessus 1,4SMIC"/>
      <sheetName val="Gér hosp-prél 1,4 SMIC-136"/>
      <sheetName val="Gér hosp-136"/>
      <sheetName val="Entrées Gér hosp-136"/>
      <sheetName val="franchise MV seuil 1,4 SMIC"/>
      <sheetName val="Prélevgrce-auj"/>
      <sheetName val="Coûts moismesures des hypo (2)"/>
      <sheetName val="Tarifs"/>
      <sheetName val="1 pers détermi seuil 1,4 SMIC"/>
      <sheetName val="nbmes"/>
      <sheetName val="nbre pers seuil "/>
      <sheetName val="cotation-81"/>
      <sheetName val="Grce priv-81"/>
      <sheetName val="Grce priv-prell 1,4 SMIC-81"/>
      <sheetName val="entrées Grce priv-81"/>
      <sheetName val="2005-franch1,4smi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0 stock-flux-franchMV-1,5SMIC"/>
      <sheetName val="40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(2)"/>
      <sheetName val="Sys actuel "/>
      <sheetName val=" H 1 Franchise MV-1,4SMIC"/>
      <sheetName val="H 2 Franchise MV-1,4SMIC "/>
      <sheetName val="H 3 - Franchise MV-1,4SMIC"/>
      <sheetName val="H 4 - Franchise MV-1,5SMIC"/>
      <sheetName val="H 5 - Franchise MV-1,5SMIC"/>
      <sheetName val="Feuil1"/>
      <sheetName val="Feuil2"/>
      <sheetName val="Feuil3"/>
    </sheetNames>
    <sheetDataSet>
      <sheetData sheetId="1">
        <row r="5">
          <cell r="F5">
            <v>17.3376</v>
          </cell>
        </row>
        <row r="6">
          <cell r="F6">
            <v>17.3376</v>
          </cell>
        </row>
        <row r="7">
          <cell r="F7">
            <v>20.160000000000004</v>
          </cell>
        </row>
        <row r="8">
          <cell r="F8">
            <v>40.32000000000001</v>
          </cell>
        </row>
        <row r="9">
          <cell r="F9">
            <v>17.3376</v>
          </cell>
        </row>
        <row r="10">
          <cell r="F10">
            <v>40.344500000000004</v>
          </cell>
        </row>
        <row r="11">
          <cell r="F11">
            <v>60.59900000000001</v>
          </cell>
        </row>
        <row r="12">
          <cell r="F12">
            <v>121.24000000000001</v>
          </cell>
        </row>
        <row r="13">
          <cell r="F13">
            <v>17.3376</v>
          </cell>
        </row>
        <row r="14">
          <cell r="F14">
            <v>40.344500000000004</v>
          </cell>
        </row>
        <row r="15">
          <cell r="F15">
            <v>121.19800000000002</v>
          </cell>
        </row>
        <row r="16">
          <cell r="F16">
            <v>60.620000000000005</v>
          </cell>
        </row>
        <row r="17">
          <cell r="F17">
            <v>121.24000000000001</v>
          </cell>
        </row>
      </sheetData>
      <sheetData sheetId="2">
        <row r="6">
          <cell r="F6">
            <v>0</v>
          </cell>
        </row>
        <row r="7">
          <cell r="F7">
            <v>21.599999999999998</v>
          </cell>
        </row>
        <row r="8">
          <cell r="F8">
            <v>43.199999999999996</v>
          </cell>
        </row>
        <row r="9">
          <cell r="H9">
            <v>17.3376</v>
          </cell>
        </row>
        <row r="10">
          <cell r="F10">
            <v>43.22625</v>
          </cell>
          <cell r="H10">
            <v>40.344500000000004</v>
          </cell>
        </row>
        <row r="11">
          <cell r="F11">
            <v>42.698</v>
          </cell>
          <cell r="H11">
            <v>32.312000000000005</v>
          </cell>
        </row>
        <row r="12">
          <cell r="F12">
            <v>85.4145</v>
          </cell>
          <cell r="H12">
            <v>64.638</v>
          </cell>
        </row>
      </sheetData>
      <sheetData sheetId="3">
        <row r="7">
          <cell r="F7">
            <v>24.48</v>
          </cell>
        </row>
        <row r="8">
          <cell r="F8">
            <v>48.96</v>
          </cell>
        </row>
        <row r="9">
          <cell r="H9">
            <v>17.3376</v>
          </cell>
        </row>
        <row r="10">
          <cell r="F10">
            <v>48.98975000000001</v>
          </cell>
          <cell r="H10">
            <v>40.344500000000004</v>
          </cell>
        </row>
        <row r="11">
          <cell r="F11">
            <v>45.006</v>
          </cell>
          <cell r="H11">
            <v>32.312000000000005</v>
          </cell>
        </row>
        <row r="12">
          <cell r="F12">
            <v>90.0315</v>
          </cell>
          <cell r="H12">
            <v>64.638</v>
          </cell>
        </row>
      </sheetData>
      <sheetData sheetId="4">
        <row r="7">
          <cell r="F7">
            <v>27.36</v>
          </cell>
        </row>
        <row r="8">
          <cell r="F8">
            <v>54.72</v>
          </cell>
        </row>
        <row r="10">
          <cell r="F10">
            <v>54.75325</v>
          </cell>
        </row>
        <row r="11">
          <cell r="F11">
            <v>46.160000000000004</v>
          </cell>
        </row>
        <row r="12">
          <cell r="F12">
            <v>92.34</v>
          </cell>
        </row>
      </sheetData>
      <sheetData sheetId="5">
        <row r="7">
          <cell r="F7">
            <v>23.04</v>
          </cell>
        </row>
        <row r="8">
          <cell r="F8">
            <v>46.08</v>
          </cell>
        </row>
        <row r="9">
          <cell r="H9">
            <v>17.3376</v>
          </cell>
        </row>
        <row r="10">
          <cell r="F10">
            <v>46.108000000000004</v>
          </cell>
          <cell r="H10">
            <v>40.344500000000004</v>
          </cell>
        </row>
        <row r="11">
          <cell r="F11">
            <v>55.6325</v>
          </cell>
          <cell r="H11">
            <v>40.46</v>
          </cell>
        </row>
        <row r="12">
          <cell r="F12">
            <v>111.0725</v>
          </cell>
          <cell r="H12">
            <v>80.78</v>
          </cell>
        </row>
      </sheetData>
      <sheetData sheetId="6">
        <row r="7">
          <cell r="F7">
            <v>25.2</v>
          </cell>
        </row>
        <row r="8">
          <cell r="F8">
            <v>50.4</v>
          </cell>
        </row>
        <row r="9">
          <cell r="H9">
            <v>17.3376</v>
          </cell>
        </row>
        <row r="10">
          <cell r="F10">
            <v>50.430625</v>
          </cell>
          <cell r="H10">
            <v>40.344500000000004</v>
          </cell>
        </row>
        <row r="11">
          <cell r="F11">
            <v>57.800000000000004</v>
          </cell>
          <cell r="H11">
            <v>40.46</v>
          </cell>
        </row>
        <row r="12">
          <cell r="F12">
            <v>115.4</v>
          </cell>
          <cell r="H12">
            <v>80.78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rce priv-96(2)"/>
      <sheetName val="Entrées Gér hosp-135 (2)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36"/>
      <sheetName val="Gér hosp-prél 1,4 SMIC-16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40 stock-flux-franchMV-1,5SMIC"/>
      <sheetName val="40 stock-franchMV-1,5SMIC"/>
      <sheetName val="cotation (3)"/>
      <sheetName val="Entrées Gér hosp-135 (2)"/>
      <sheetName val="entrées Grce priv-135 (2)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4SMIC"/>
      <sheetName val="stock-flux-exoMV-1,4SMIC"/>
      <sheetName val="stock-exoMV-1,4SMIC"/>
      <sheetName val="Prélev Exo MV seuil 1,4 SMIC"/>
      <sheetName val="Gér hosp-prél 1,4 SMIC-136"/>
      <sheetName val="Entrées Gér hosp-136"/>
      <sheetName val="fiche budgétaire"/>
      <sheetName val="prél TE-TPSA au dessus 1,4SMIC"/>
      <sheetName val="nbre pers seuil "/>
      <sheetName val="nbmes"/>
      <sheetName val="1 pers détermi seuil 1,4 SMIC"/>
      <sheetName val="Gér hosp-136"/>
      <sheetName val="TE-CEet TPSA- 136€"/>
      <sheetName val="Coûts moismesures des hypo (2)"/>
      <sheetName val="Grce priv-prell 1,4 SMIC-81"/>
      <sheetName val="entrées Grce priv-81"/>
      <sheetName val="cotation"/>
      <sheetName val="Grce priv-8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2005-40"/>
      <sheetName val="40 stock-flux-franchMV-1,5SMIC"/>
      <sheetName val="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2005-45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2005-50"/>
      <sheetName val="50 stock-flux-franchMV-1,4SMIC"/>
      <sheetName val="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2005-55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2005-60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4smic"/>
      <sheetName val="stock-flux-franchMV-1,4SMIC"/>
      <sheetName val="stock-franchMV-1,4SMIC"/>
      <sheetName val="fiche budgétaire"/>
      <sheetName val="franchise MV seuil 1,4 SMIC"/>
      <sheetName val="nbre pers seuil "/>
      <sheetName val="prél TE-TPSA au dessus 1,4SMIC"/>
      <sheetName val="Gér hosp-prél 1,4 SMIC-136"/>
      <sheetName val="1 pers détermi seuil 1,4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nbmes"/>
      <sheetName val="Grce priv-prell 1,4 SMIC-81"/>
      <sheetName val="Grce priv-81"/>
    </sheetNames>
    <sheetDataSet>
      <sheetData sheetId="10">
        <row r="9">
          <cell r="R9">
            <v>73564334.24704838</v>
          </cell>
        </row>
      </sheetData>
      <sheetData sheetId="19">
        <row r="9">
          <cell r="R9">
            <v>32807747.151231423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-2005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-2005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36"/>
      <sheetName val="Gér hosp-prél 1,4 SMIC-16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rce priv-96(2)"/>
      <sheetName val="Entrées Gér hosp-135 (2)"/>
      <sheetName val="55-2005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-2005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40-2005"/>
      <sheetName val="40 stock-flux-franchMV-1,5SMIC"/>
      <sheetName val="40 stock-franchMV-1,5SMIC"/>
      <sheetName val="cotation (3)"/>
      <sheetName val="Entrées Gér hosp-135 (2)"/>
      <sheetName val="entrées Grce priv-135 (2)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coût unitaire (2)"/>
      <sheetName val="coût unitaire"/>
      <sheetName val="fiche budgétaire"/>
      <sheetName val="TE-CEet TPSA- 136€-dgas"/>
      <sheetName val="TE-CEet TPSA- 136€-fédér"/>
      <sheetName val="compsotion TE-cE"/>
      <sheetName val="Feuil2"/>
      <sheetName val="Feuil3"/>
    </sheetNames>
    <sheetDataSet>
      <sheetData sheetId="2">
        <row r="9">
          <cell r="B9">
            <v>102.48561925300416</v>
          </cell>
          <cell r="C9">
            <v>140.8534422073437</v>
          </cell>
        </row>
        <row r="11">
          <cell r="B11">
            <v>106.90696022970062</v>
          </cell>
          <cell r="C11">
            <v>148.88191706225282</v>
          </cell>
        </row>
      </sheetData>
      <sheetData sheetId="3">
        <row r="27">
          <cell r="C27">
            <v>66437.865</v>
          </cell>
          <cell r="E27">
            <v>77000</v>
          </cell>
          <cell r="F27">
            <v>44000</v>
          </cell>
        </row>
        <row r="28">
          <cell r="C28">
            <v>66076.4325</v>
          </cell>
          <cell r="E28">
            <v>73500</v>
          </cell>
          <cell r="F28">
            <v>42000</v>
          </cell>
        </row>
        <row r="32">
          <cell r="B32">
            <v>205514563.7283597</v>
          </cell>
          <cell r="E32">
            <v>66216288.11464402</v>
          </cell>
          <cell r="F32">
            <v>25937798.15472</v>
          </cell>
        </row>
      </sheetData>
      <sheetData sheetId="4">
        <row r="9">
          <cell r="S9">
            <v>102485619.25300416</v>
          </cell>
        </row>
        <row r="13">
          <cell r="S13">
            <v>92321960.80431022</v>
          </cell>
        </row>
        <row r="19">
          <cell r="S19">
            <v>140853442.2073437</v>
          </cell>
        </row>
      </sheetData>
      <sheetData sheetId="5">
        <row r="9">
          <cell r="S9">
            <v>106906960.22970061</v>
          </cell>
        </row>
        <row r="13">
          <cell r="S13">
            <v>101811598.87152354</v>
          </cell>
        </row>
        <row r="18">
          <cell r="S18">
            <v>148881917.06225282</v>
          </cell>
        </row>
      </sheetData>
      <sheetData sheetId="6">
        <row r="6">
          <cell r="B6">
            <v>93913.97927539212</v>
          </cell>
          <cell r="D6">
            <v>90179.02072460788</v>
          </cell>
        </row>
        <row r="7">
          <cell r="B7">
            <v>89793.5444375257</v>
          </cell>
          <cell r="D7">
            <v>86222.4555624743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3smic"/>
      <sheetName val="stock-flux-franchMV-1,3SMIC"/>
      <sheetName val="stock-franchMV-1,3SMIC"/>
      <sheetName val="fiche budgétaire"/>
      <sheetName val="prélfranchise MV seuil 1,3 SMIC"/>
      <sheetName val="nbre pers seuil "/>
      <sheetName val="prél TE-TPSA au dessus 1,3SMIC"/>
      <sheetName val=" Grce priv-76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Grce priv-prell 1,4 SMIC-81"/>
      <sheetName val="Grce priv-8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5-franch1,2smic"/>
      <sheetName val="stock-flux-franchMV-1,2SMIC"/>
      <sheetName val="stock-franchMV-1,2SMIC"/>
      <sheetName val="fiche budgétaire"/>
      <sheetName val="franchise MV seuil 1,2 SMIC"/>
      <sheetName val="1 pers détermi seuil 1,2 SMIC"/>
      <sheetName val="Entrées Gér hosp-136 "/>
      <sheetName val="Grce priv-prel sup 1,4 SMIC-76"/>
      <sheetName val="Gér hosp-prel sup 1,4 SMIC-58"/>
      <sheetName val="nbre pers seuil "/>
      <sheetName val="prél TE-TPSA au dessus 1,4SMIC"/>
      <sheetName val="nbmes"/>
      <sheetName val="Gér hosp-prél 1,4 SMIC-136"/>
      <sheetName val="Gér hosp-136"/>
      <sheetName val="Prélevgrce-auj"/>
      <sheetName val="TE-CEet TPSA- 136€"/>
      <sheetName val="Coûts moismesures des hypo (2)"/>
      <sheetName val="Tarifs"/>
      <sheetName val="entrées Grce priv-136 "/>
      <sheetName val="cotation"/>
      <sheetName val="Grce priv-prell 1,4 SMIC-136"/>
      <sheetName val="Grce priv-13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tation"/>
      <sheetName val="stock-flux-exoMV-1,4SMIC"/>
      <sheetName val="stock-exoMV-1,4SMIC"/>
      <sheetName val="Prélev Exo MV seuil 1,4 SMIC"/>
      <sheetName val="Gér hosp-prél 1,4 SMIC-136"/>
      <sheetName val="Entrées Gér hosp-136"/>
      <sheetName val="fiche budgétaire"/>
      <sheetName val="prél TE-TPSA au dessus 1,4SMIC"/>
      <sheetName val="nbre pers seuil "/>
      <sheetName val="nbmes"/>
      <sheetName val="1 pers détermi seuil 1,4 SMIC"/>
      <sheetName val="Gér hosp-136"/>
      <sheetName val="TE-CEet TPSA- 136€"/>
      <sheetName val="Coûts moismesures des hypo (2)"/>
      <sheetName val="Grce priv-prell 1,4 SMIC-81"/>
      <sheetName val="entrées Grce priv-81"/>
      <sheetName val="Grce priv-8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2smic"/>
      <sheetName val="stock-flux-exoMV-1,2SMIC"/>
      <sheetName val="stock-exoMV-1,2SMIC"/>
      <sheetName val="fiche budgétaire"/>
      <sheetName val="Prélev Exo MV seuil 1,2 SMIC"/>
      <sheetName val="Gér hosp-prél 1,4 SMIC-136"/>
      <sheetName val="Entrées Gér hosp-135 (2)"/>
      <sheetName val="prél TE-TPSA au dessus 1,4SMIC"/>
      <sheetName val="nbre pers seuil "/>
      <sheetName val="nbmes"/>
      <sheetName val="1 pers détermi seuil 1,2 SMIC"/>
      <sheetName val="Gér hosp-136"/>
      <sheetName val="Prélevgrce-auj"/>
      <sheetName val="TE-CEet TPSA- 136€"/>
      <sheetName val="Coûts moismesures des hypo (2)"/>
      <sheetName val="Tarifs"/>
      <sheetName val="Grce priv-prell 1,4 SMIC-81"/>
      <sheetName val="entrées Grce priv-81"/>
      <sheetName val="cotation"/>
      <sheetName val="Grce priv-8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cotation -136"/>
      <sheetName val="stock-flux-franchMV-1,2SMIC"/>
      <sheetName val="stock-franchMV-1,2SMIC"/>
      <sheetName val="fiche budgétaire"/>
      <sheetName val="TE-CEet TPSA- 136€"/>
      <sheetName val="prél TE-TPSA au dessus 1,4SMIC"/>
      <sheetName val="Grce priv-prel sup 1,4 SMIC-76"/>
      <sheetName val="Gér hosp-prel sup 1,4 SMIC-58"/>
      <sheetName val="Gér hosp-prél 1,4 SMIC-136"/>
      <sheetName val="Gér hosp-136"/>
      <sheetName val="Coûts moismesures des hypo (2)"/>
      <sheetName val="Entrées Gér hosp-136"/>
      <sheetName val="1 pers détermi seuil 1,2 SMIC"/>
      <sheetName val="nbmes"/>
      <sheetName val="Prélevgrce-auj"/>
      <sheetName val="Tarifs"/>
      <sheetName val="franchise MV seuil 1,2 SMIC"/>
      <sheetName val="cotation-81"/>
      <sheetName val="Grce priv-prell 1,4 SMIC-81"/>
      <sheetName val="Grce priv-81"/>
      <sheetName val="entrées Grce priv-81"/>
      <sheetName val="2005-franch-1,2sm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14.7109375" style="167" customWidth="1"/>
    <col min="2" max="2" width="24.140625" style="167" customWidth="1"/>
    <col min="3" max="16384" width="11.421875" style="167" customWidth="1"/>
  </cols>
  <sheetData>
    <row r="1" spans="3:7" ht="20.25">
      <c r="C1" s="404" t="s">
        <v>55</v>
      </c>
      <c r="D1" s="404"/>
      <c r="E1" s="404"/>
      <c r="F1" s="404"/>
      <c r="G1" s="404"/>
    </row>
    <row r="3" spans="1:12" ht="25.5">
      <c r="A3" s="397" t="s">
        <v>56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ht="13.5" thickBot="1"/>
    <row r="5" spans="1:9" ht="26.25" thickBot="1">
      <c r="A5" s="168"/>
      <c r="B5" s="168"/>
      <c r="C5" s="169" t="s">
        <v>45</v>
      </c>
      <c r="D5" s="170" t="s">
        <v>22</v>
      </c>
      <c r="E5" s="170" t="s">
        <v>24</v>
      </c>
      <c r="F5" s="26" t="s">
        <v>25</v>
      </c>
      <c r="G5" s="27" t="s">
        <v>26</v>
      </c>
      <c r="H5" s="27" t="s">
        <v>27</v>
      </c>
      <c r="I5" s="29" t="s">
        <v>28</v>
      </c>
    </row>
    <row r="6" spans="1:9" ht="42.75">
      <c r="A6" s="398" t="s">
        <v>61</v>
      </c>
      <c r="B6" s="171" t="s">
        <v>57</v>
      </c>
      <c r="C6" s="172">
        <v>0.274</v>
      </c>
      <c r="D6" s="173">
        <v>0.2971389740626574</v>
      </c>
      <c r="E6" s="174">
        <v>0.3504515479350107</v>
      </c>
      <c r="F6" s="175">
        <f>AVERAGE(C6:E6)</f>
        <v>0.30719684066588937</v>
      </c>
      <c r="G6" s="176">
        <f>MIN(C6:E6)</f>
        <v>0.274</v>
      </c>
      <c r="H6" s="176">
        <f>MAX(C6:E6)</f>
        <v>0.3504515479350107</v>
      </c>
      <c r="I6" s="177">
        <f>H6-G6</f>
        <v>0.07645154793501069</v>
      </c>
    </row>
    <row r="7" spans="1:9" ht="14.25">
      <c r="A7" s="399"/>
      <c r="B7" s="178" t="s">
        <v>31</v>
      </c>
      <c r="C7" s="179">
        <v>0.141</v>
      </c>
      <c r="D7" s="180">
        <v>0.10916502707726698</v>
      </c>
      <c r="E7" s="181">
        <v>0.14221375025409905</v>
      </c>
      <c r="F7" s="50">
        <f aca="true" t="shared" si="0" ref="F7:F15">AVERAGE(C7:E7)</f>
        <v>0.130792925777122</v>
      </c>
      <c r="G7" s="51">
        <f aca="true" t="shared" si="1" ref="G7:G15">MIN(C7:E7)</f>
        <v>0.10916502707726698</v>
      </c>
      <c r="H7" s="51">
        <f aca="true" t="shared" si="2" ref="H7:H15">MAX(C7:E7)</f>
        <v>0.14221375025409905</v>
      </c>
      <c r="I7" s="52">
        <f aca="true" t="shared" si="3" ref="I7:I15">H7-G7</f>
        <v>0.033048723176832065</v>
      </c>
    </row>
    <row r="8" spans="1:9" ht="28.5">
      <c r="A8" s="399"/>
      <c r="B8" s="178" t="s">
        <v>32</v>
      </c>
      <c r="C8" s="179">
        <v>0.083</v>
      </c>
      <c r="D8" s="180">
        <v>0.05000517408633356</v>
      </c>
      <c r="E8" s="181">
        <v>0.07342970497527929</v>
      </c>
      <c r="F8" s="60">
        <f t="shared" si="0"/>
        <v>0.06881162635387095</v>
      </c>
      <c r="G8" s="61">
        <f t="shared" si="1"/>
        <v>0.05000517408633356</v>
      </c>
      <c r="H8" s="61">
        <f t="shared" si="2"/>
        <v>0.083</v>
      </c>
      <c r="I8" s="62">
        <f t="shared" si="3"/>
        <v>0.032994825913666447</v>
      </c>
    </row>
    <row r="9" spans="1:9" ht="28.5">
      <c r="A9" s="399"/>
      <c r="B9" s="178" t="s">
        <v>33</v>
      </c>
      <c r="C9" s="179">
        <v>0.014</v>
      </c>
      <c r="D9" s="180">
        <v>0.030249781049461827</v>
      </c>
      <c r="E9" s="181">
        <v>0.025496521785651104</v>
      </c>
      <c r="F9" s="50">
        <f t="shared" si="0"/>
        <v>0.023248767611704312</v>
      </c>
      <c r="G9" s="51">
        <f t="shared" si="1"/>
        <v>0.014</v>
      </c>
      <c r="H9" s="51">
        <f t="shared" si="2"/>
        <v>0.030249781049461827</v>
      </c>
      <c r="I9" s="52">
        <f t="shared" si="3"/>
        <v>0.01624978104946183</v>
      </c>
    </row>
    <row r="10" spans="1:9" ht="42" customHeight="1" thickBot="1">
      <c r="A10" s="400"/>
      <c r="B10" s="182" t="s">
        <v>58</v>
      </c>
      <c r="C10" s="183">
        <v>0.242</v>
      </c>
      <c r="D10" s="184">
        <v>0.12009535218055231</v>
      </c>
      <c r="E10" s="185">
        <v>0.19912071419996746</v>
      </c>
      <c r="F10" s="60">
        <f t="shared" si="0"/>
        <v>0.18707202212683993</v>
      </c>
      <c r="G10" s="61">
        <f t="shared" si="1"/>
        <v>0.12009535218055231</v>
      </c>
      <c r="H10" s="61">
        <f t="shared" si="2"/>
        <v>0.242</v>
      </c>
      <c r="I10" s="62">
        <f t="shared" si="3"/>
        <v>0.12190464781944768</v>
      </c>
    </row>
    <row r="11" spans="1:9" ht="15" thickBot="1">
      <c r="A11" s="401" t="s">
        <v>35</v>
      </c>
      <c r="B11" s="402"/>
      <c r="C11" s="186">
        <v>0.246</v>
      </c>
      <c r="D11" s="187">
        <v>0.3933456915437279</v>
      </c>
      <c r="E11" s="188">
        <v>0.20928776084999234</v>
      </c>
      <c r="F11" s="189">
        <f t="shared" si="0"/>
        <v>0.2828778174645734</v>
      </c>
      <c r="G11" s="190">
        <f t="shared" si="1"/>
        <v>0.20928776084999234</v>
      </c>
      <c r="H11" s="190">
        <f t="shared" si="2"/>
        <v>0.3933456915437279</v>
      </c>
      <c r="I11" s="191">
        <f t="shared" si="3"/>
        <v>0.18405793069373555</v>
      </c>
    </row>
    <row r="12" spans="1:9" ht="15" thickBot="1">
      <c r="A12" s="403" t="s">
        <v>36</v>
      </c>
      <c r="B12" s="210"/>
      <c r="C12" s="192">
        <f>SUM(C6:C11)</f>
        <v>1</v>
      </c>
      <c r="D12" s="192">
        <f>SUM(D6:D11)</f>
        <v>1</v>
      </c>
      <c r="E12" s="193">
        <f>SUM(E6:E11)</f>
        <v>0.9999999999999999</v>
      </c>
      <c r="F12" s="84"/>
      <c r="G12" s="84"/>
      <c r="H12" s="84"/>
      <c r="I12" s="84"/>
    </row>
    <row r="13" spans="3:9" ht="13.5" thickBot="1">
      <c r="C13" s="194"/>
      <c r="D13" s="194"/>
      <c r="E13" s="194"/>
      <c r="F13" s="84"/>
      <c r="G13" s="84"/>
      <c r="H13" s="84"/>
      <c r="I13" s="84"/>
    </row>
    <row r="14" spans="1:11" ht="15" thickBot="1">
      <c r="A14" s="393" t="s">
        <v>37</v>
      </c>
      <c r="B14" s="394"/>
      <c r="C14" s="186">
        <f>SUM(C6:C10)</f>
        <v>0.754</v>
      </c>
      <c r="D14" s="186">
        <f>SUM(D6:D10)</f>
        <v>0.6066543084562721</v>
      </c>
      <c r="E14" s="195">
        <f>SUM(E6:E10)</f>
        <v>0.7907122391500075</v>
      </c>
      <c r="F14" s="189">
        <f t="shared" si="0"/>
        <v>0.7171221825354266</v>
      </c>
      <c r="G14" s="190">
        <f t="shared" si="1"/>
        <v>0.6066543084562721</v>
      </c>
      <c r="H14" s="190">
        <f t="shared" si="2"/>
        <v>0.7907122391500075</v>
      </c>
      <c r="I14" s="191">
        <f t="shared" si="3"/>
        <v>0.18405793069373544</v>
      </c>
      <c r="J14" s="196"/>
      <c r="K14" s="196"/>
    </row>
    <row r="15" spans="1:11" ht="30" customHeight="1" thickBot="1">
      <c r="A15" s="395" t="s">
        <v>38</v>
      </c>
      <c r="B15" s="396"/>
      <c r="C15" s="197">
        <f>SUM(C7:C10)</f>
        <v>0.48</v>
      </c>
      <c r="D15" s="197">
        <f>SUM(D7:D10)</f>
        <v>0.30951533439361467</v>
      </c>
      <c r="E15" s="197">
        <f>SUM(E7:E10)</f>
        <v>0.4402606912149969</v>
      </c>
      <c r="F15" s="189">
        <f t="shared" si="0"/>
        <v>0.40992534186953716</v>
      </c>
      <c r="G15" s="190">
        <f t="shared" si="1"/>
        <v>0.30951533439361467</v>
      </c>
      <c r="H15" s="190">
        <f t="shared" si="2"/>
        <v>0.48</v>
      </c>
      <c r="I15" s="191">
        <f t="shared" si="3"/>
        <v>0.1704846656063853</v>
      </c>
      <c r="J15" s="196"/>
      <c r="K15" s="196"/>
    </row>
    <row r="16" spans="1:11" ht="30" customHeight="1">
      <c r="A16" s="89"/>
      <c r="B16" s="89"/>
      <c r="C16" s="90"/>
      <c r="D16" s="90"/>
      <c r="E16" s="90"/>
      <c r="F16" s="84"/>
      <c r="G16" s="84"/>
      <c r="H16" s="84"/>
      <c r="I16" s="84"/>
      <c r="J16" s="196"/>
      <c r="K16" s="196"/>
    </row>
    <row r="17" spans="1:11" ht="30" customHeight="1">
      <c r="A17" s="89"/>
      <c r="B17" s="89"/>
      <c r="C17" s="405" t="s">
        <v>59</v>
      </c>
      <c r="D17" s="405"/>
      <c r="E17" s="405"/>
      <c r="F17" s="405"/>
      <c r="G17" s="405"/>
      <c r="H17" s="84"/>
      <c r="I17" s="84"/>
      <c r="J17" s="196"/>
      <c r="K17" s="196"/>
    </row>
    <row r="18" spans="1:11" ht="15.75" customHeight="1">
      <c r="A18" s="89"/>
      <c r="B18" s="89"/>
      <c r="C18" s="90"/>
      <c r="D18" s="90"/>
      <c r="E18" s="90"/>
      <c r="F18" s="84"/>
      <c r="G18" s="84"/>
      <c r="H18" s="84"/>
      <c r="I18" s="84"/>
      <c r="J18" s="196"/>
      <c r="K18" s="196"/>
    </row>
    <row r="19" spans="1:11" ht="69" customHeight="1">
      <c r="A19" s="39" t="s">
        <v>60</v>
      </c>
      <c r="B19" s="39"/>
      <c r="C19" s="39"/>
      <c r="D19" s="39"/>
      <c r="E19" s="39"/>
      <c r="F19" s="39"/>
      <c r="G19" s="39"/>
      <c r="H19" s="39"/>
      <c r="I19" s="39"/>
      <c r="J19" s="196"/>
      <c r="K19" s="196"/>
    </row>
    <row r="20" ht="13.5" thickBot="1"/>
    <row r="21" spans="2:9" ht="26.25" thickBot="1">
      <c r="B21" s="168"/>
      <c r="C21" s="198" t="s">
        <v>45</v>
      </c>
      <c r="D21" s="199" t="s">
        <v>22</v>
      </c>
      <c r="E21" s="199" t="s">
        <v>24</v>
      </c>
      <c r="F21" s="200" t="s">
        <v>25</v>
      </c>
      <c r="G21" s="201" t="s">
        <v>26</v>
      </c>
      <c r="H21" s="201" t="s">
        <v>27</v>
      </c>
      <c r="I21" s="202" t="s">
        <v>28</v>
      </c>
    </row>
    <row r="22" spans="1:9" ht="46.5" customHeight="1" thickBot="1">
      <c r="A22" s="92" t="s">
        <v>57</v>
      </c>
      <c r="B22" s="38"/>
      <c r="C22" s="203">
        <f>C6/C14</f>
        <v>0.363395225464191</v>
      </c>
      <c r="D22" s="204">
        <f>D6/D14</f>
        <v>0.48979949523275373</v>
      </c>
      <c r="E22" s="205">
        <f>E6/E14</f>
        <v>0.44320997018047403</v>
      </c>
      <c r="F22" s="206">
        <f>AVERAGE(C22:E22)</f>
        <v>0.4321348969591396</v>
      </c>
      <c r="G22" s="207">
        <f>MIN(C22:E22)</f>
        <v>0.363395225464191</v>
      </c>
      <c r="H22" s="207">
        <f>MAX(C22:E22)</f>
        <v>0.48979949523275373</v>
      </c>
      <c r="I22" s="208">
        <f>H22-G22</f>
        <v>0.12640426976856273</v>
      </c>
    </row>
    <row r="23" spans="1:9" ht="44.25" customHeight="1" thickBot="1">
      <c r="A23" s="391" t="s">
        <v>38</v>
      </c>
      <c r="B23" s="392"/>
      <c r="C23" s="209">
        <f>C15/C14</f>
        <v>0.636604774535809</v>
      </c>
      <c r="D23" s="211">
        <f>D15/D14</f>
        <v>0.5102005047672461</v>
      </c>
      <c r="E23" s="212">
        <f>E15/E14</f>
        <v>0.556790029819526</v>
      </c>
      <c r="F23" s="213">
        <f>AVERAGE(C23:E23)</f>
        <v>0.5678651030408602</v>
      </c>
      <c r="G23" s="214">
        <f>MIN(C23:E23)</f>
        <v>0.5102005047672461</v>
      </c>
      <c r="H23" s="214">
        <f>MAX(C23:E23)</f>
        <v>0.636604774535809</v>
      </c>
      <c r="I23" s="70">
        <f>H23-G23</f>
        <v>0.1264042697685629</v>
      </c>
    </row>
  </sheetData>
  <mergeCells count="11">
    <mergeCell ref="C1:G1"/>
    <mergeCell ref="C17:G17"/>
    <mergeCell ref="A23:B23"/>
    <mergeCell ref="A14:B14"/>
    <mergeCell ref="A15:B15"/>
    <mergeCell ref="A3:L3"/>
    <mergeCell ref="A6:A10"/>
    <mergeCell ref="A11:B11"/>
    <mergeCell ref="A12:B12"/>
    <mergeCell ref="A22:B22"/>
    <mergeCell ref="A19:I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&amp;L&amp;"Arial,Gras"&amp;UAnnexe 3</oddHeader>
  </headerFooter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E37"/>
  <sheetViews>
    <sheetView workbookViewId="0" topLeftCell="A10">
      <selection activeCell="B21" sqref="B21"/>
    </sheetView>
  </sheetViews>
  <sheetFormatPr defaultColWidth="11.421875" defaultRowHeight="12.75"/>
  <cols>
    <col min="1" max="1" width="12.140625" style="336" customWidth="1"/>
    <col min="2" max="2" width="15.421875" style="336" customWidth="1"/>
    <col min="3" max="3" width="14.57421875" style="336" customWidth="1"/>
    <col min="4" max="4" width="16.421875" style="336" customWidth="1"/>
    <col min="5" max="5" width="17.140625" style="336" customWidth="1"/>
    <col min="6" max="16384" width="11.421875" style="336" customWidth="1"/>
  </cols>
  <sheetData>
    <row r="1" ht="63.75" customHeight="1"/>
    <row r="2" ht="14.25" customHeight="1">
      <c r="A2" s="338" t="s">
        <v>139</v>
      </c>
    </row>
    <row r="3" ht="14.25" customHeight="1">
      <c r="A3" s="338"/>
    </row>
    <row r="4" ht="14.25" customHeight="1">
      <c r="A4" s="338" t="s">
        <v>140</v>
      </c>
    </row>
    <row r="5" ht="13.5" thickBot="1"/>
    <row r="6" spans="1:5" ht="27" customHeight="1" thickBot="1">
      <c r="A6" s="513" t="s">
        <v>121</v>
      </c>
      <c r="B6" s="514"/>
      <c r="C6" s="371" t="s">
        <v>122</v>
      </c>
      <c r="D6" s="371" t="s">
        <v>123</v>
      </c>
      <c r="E6" s="372" t="s">
        <v>124</v>
      </c>
    </row>
    <row r="7" spans="1:5" ht="18.75" customHeight="1">
      <c r="A7" s="511" t="s">
        <v>141</v>
      </c>
      <c r="B7" s="373" t="s">
        <v>125</v>
      </c>
      <c r="C7" s="374">
        <v>226.032</v>
      </c>
      <c r="D7" s="374">
        <v>54.4</v>
      </c>
      <c r="E7" s="375">
        <v>69.08800000000001</v>
      </c>
    </row>
    <row r="8" spans="1:5" ht="21.75" customHeight="1">
      <c r="A8" s="515"/>
      <c r="B8" s="376" t="s">
        <v>142</v>
      </c>
      <c r="C8" s="377">
        <v>376.72</v>
      </c>
      <c r="D8" s="377">
        <v>136</v>
      </c>
      <c r="E8" s="378">
        <v>172.72</v>
      </c>
    </row>
    <row r="9" spans="1:5" ht="21.75" customHeight="1">
      <c r="A9" s="512" t="s">
        <v>104</v>
      </c>
      <c r="B9" s="376" t="s">
        <v>125</v>
      </c>
      <c r="C9" s="377">
        <v>226.032</v>
      </c>
      <c r="D9" s="377">
        <v>54.4</v>
      </c>
      <c r="E9" s="378">
        <v>69.08800000000001</v>
      </c>
    </row>
    <row r="10" spans="1:5" ht="24.75" customHeight="1" thickBot="1">
      <c r="A10" s="508"/>
      <c r="B10" s="379" t="s">
        <v>126</v>
      </c>
      <c r="C10" s="380">
        <v>376.72</v>
      </c>
      <c r="D10" s="380">
        <v>136</v>
      </c>
      <c r="E10" s="381">
        <v>172.72</v>
      </c>
    </row>
    <row r="11" spans="1:5" ht="21" customHeight="1">
      <c r="A11" s="511" t="s">
        <v>127</v>
      </c>
      <c r="B11" s="373" t="s">
        <v>125</v>
      </c>
      <c r="C11" s="374">
        <v>173.87076923076924</v>
      </c>
      <c r="D11" s="374">
        <v>41.84615384615385</v>
      </c>
      <c r="E11" s="375">
        <v>53.144615384615385</v>
      </c>
    </row>
    <row r="12" spans="1:5" ht="19.5" customHeight="1">
      <c r="A12" s="515"/>
      <c r="B12" s="376" t="s">
        <v>126</v>
      </c>
      <c r="C12" s="377">
        <v>289.7846153846154</v>
      </c>
      <c r="D12" s="377">
        <v>104.61538461538461</v>
      </c>
      <c r="E12" s="378">
        <v>132.86153846153846</v>
      </c>
    </row>
    <row r="13" spans="1:5" ht="18" customHeight="1">
      <c r="A13" s="512" t="s">
        <v>128</v>
      </c>
      <c r="B13" s="376" t="s">
        <v>125</v>
      </c>
      <c r="C13" s="377">
        <v>173.87076923076924</v>
      </c>
      <c r="D13" s="377">
        <v>41.84615384615385</v>
      </c>
      <c r="E13" s="378">
        <v>53.144615384615385</v>
      </c>
    </row>
    <row r="14" spans="1:5" ht="19.5" customHeight="1" thickBot="1">
      <c r="A14" s="508"/>
      <c r="B14" s="379" t="s">
        <v>126</v>
      </c>
      <c r="C14" s="380">
        <v>289.7846153846154</v>
      </c>
      <c r="D14" s="380">
        <v>104.61538461538461</v>
      </c>
      <c r="E14" s="381">
        <v>132.86153846153846</v>
      </c>
    </row>
    <row r="15" spans="1:5" ht="12.75">
      <c r="A15" s="367"/>
      <c r="B15" s="367"/>
      <c r="C15" s="367"/>
      <c r="D15" s="367"/>
      <c r="E15" s="367"/>
    </row>
    <row r="16" spans="1:5" ht="12.75">
      <c r="A16" s="367"/>
      <c r="B16" s="367"/>
      <c r="C16" s="367"/>
      <c r="D16" s="367"/>
      <c r="E16" s="367"/>
    </row>
    <row r="17" spans="1:5" ht="12.75">
      <c r="A17" s="367"/>
      <c r="B17" s="367"/>
      <c r="C17" s="367"/>
      <c r="D17" s="367"/>
      <c r="E17" s="367"/>
    </row>
    <row r="18" spans="1:5" ht="12.75">
      <c r="A18" s="367"/>
      <c r="B18" s="367"/>
      <c r="C18" s="367"/>
      <c r="D18" s="367"/>
      <c r="E18" s="367"/>
    </row>
    <row r="19" spans="1:5" ht="12.75">
      <c r="A19" s="367"/>
      <c r="B19" s="367"/>
      <c r="C19" s="367"/>
      <c r="D19" s="367"/>
      <c r="E19" s="367"/>
    </row>
    <row r="20" spans="1:5" ht="12.75">
      <c r="A20" s="367"/>
      <c r="B20" s="367"/>
      <c r="C20" s="367"/>
      <c r="D20" s="367"/>
      <c r="E20" s="367"/>
    </row>
    <row r="21" spans="1:5" ht="12.75">
      <c r="A21" s="367"/>
      <c r="B21" s="367"/>
      <c r="C21" s="367"/>
      <c r="D21" s="367"/>
      <c r="E21" s="367"/>
    </row>
    <row r="22" spans="1:5" ht="12.75">
      <c r="A22" s="367"/>
      <c r="B22" s="367"/>
      <c r="C22" s="367"/>
      <c r="D22" s="367"/>
      <c r="E22" s="367"/>
    </row>
    <row r="23" spans="1:5" ht="12.75">
      <c r="A23" s="367"/>
      <c r="B23" s="367"/>
      <c r="C23" s="367"/>
      <c r="D23" s="367"/>
      <c r="E23" s="367"/>
    </row>
    <row r="24" spans="1:5" ht="12.75">
      <c r="A24" s="367"/>
      <c r="B24" s="367"/>
      <c r="C24" s="367"/>
      <c r="D24" s="367"/>
      <c r="E24" s="367"/>
    </row>
    <row r="25" spans="1:5" ht="12.75">
      <c r="A25" s="367"/>
      <c r="B25" s="367"/>
      <c r="C25" s="367"/>
      <c r="D25" s="367"/>
      <c r="E25" s="367"/>
    </row>
    <row r="26" spans="1:5" ht="12.75">
      <c r="A26" s="367"/>
      <c r="B26" s="367"/>
      <c r="C26" s="367"/>
      <c r="D26" s="367"/>
      <c r="E26" s="367"/>
    </row>
    <row r="27" spans="1:5" ht="12.75">
      <c r="A27" s="367"/>
      <c r="B27" s="367"/>
      <c r="C27" s="367"/>
      <c r="D27" s="367"/>
      <c r="E27" s="367"/>
    </row>
    <row r="28" spans="1:5" ht="12.75">
      <c r="A28" s="367"/>
      <c r="B28" s="367"/>
      <c r="C28" s="367"/>
      <c r="D28" s="367"/>
      <c r="E28" s="367"/>
    </row>
    <row r="29" spans="1:5" ht="12.75">
      <c r="A29" s="367"/>
      <c r="B29" s="367"/>
      <c r="C29" s="367"/>
      <c r="D29" s="367"/>
      <c r="E29" s="367"/>
    </row>
    <row r="30" spans="1:5" ht="12.75">
      <c r="A30" s="367"/>
      <c r="B30" s="367"/>
      <c r="C30" s="367"/>
      <c r="D30" s="367"/>
      <c r="E30" s="367"/>
    </row>
    <row r="31" spans="1:5" ht="12.75">
      <c r="A31" s="367"/>
      <c r="B31" s="367"/>
      <c r="C31" s="367"/>
      <c r="D31" s="367"/>
      <c r="E31" s="367"/>
    </row>
    <row r="32" spans="1:5" ht="12.75">
      <c r="A32" s="367"/>
      <c r="B32" s="367"/>
      <c r="C32" s="367"/>
      <c r="D32" s="367"/>
      <c r="E32" s="367"/>
    </row>
    <row r="33" spans="1:5" ht="12.75">
      <c r="A33" s="367"/>
      <c r="B33" s="367"/>
      <c r="C33" s="367"/>
      <c r="D33" s="367"/>
      <c r="E33" s="367"/>
    </row>
    <row r="34" spans="1:5" ht="12.75">
      <c r="A34" s="367"/>
      <c r="B34" s="367"/>
      <c r="C34" s="367"/>
      <c r="D34" s="367"/>
      <c r="E34" s="367"/>
    </row>
    <row r="35" spans="1:5" ht="12.75">
      <c r="A35" s="367"/>
      <c r="B35" s="367"/>
      <c r="C35" s="367"/>
      <c r="D35" s="367"/>
      <c r="E35" s="367"/>
    </row>
    <row r="36" spans="1:5" ht="12.75">
      <c r="A36" s="367"/>
      <c r="B36" s="367"/>
      <c r="C36" s="367"/>
      <c r="D36" s="367"/>
      <c r="E36" s="367"/>
    </row>
    <row r="37" spans="1:5" ht="12.75">
      <c r="A37" s="367"/>
      <c r="B37" s="367"/>
      <c r="C37" s="367"/>
      <c r="D37" s="367"/>
      <c r="E37" s="367"/>
    </row>
  </sheetData>
  <mergeCells count="5">
    <mergeCell ref="A13:A14"/>
    <mergeCell ref="A6:B6"/>
    <mergeCell ref="A7:A8"/>
    <mergeCell ref="A9:A10"/>
    <mergeCell ref="A11:A12"/>
  </mergeCells>
  <printOptions/>
  <pageMargins left="2.39" right="0.1968503937007874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&amp;LAnnexe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2:IV14"/>
  <sheetViews>
    <sheetView tabSelected="1" workbookViewId="0" topLeftCell="A4">
      <selection activeCell="E18" sqref="E18"/>
    </sheetView>
  </sheetViews>
  <sheetFormatPr defaultColWidth="11.421875" defaultRowHeight="12.75"/>
  <cols>
    <col min="1" max="1" width="12.140625" style="336" customWidth="1"/>
    <col min="2" max="2" width="15.421875" style="336" customWidth="1"/>
    <col min="3" max="3" width="14.00390625" style="336" customWidth="1"/>
    <col min="4" max="4" width="16.00390625" style="336" customWidth="1"/>
    <col min="5" max="5" width="17.421875" style="336" customWidth="1"/>
    <col min="6" max="16384" width="11.421875" style="336" customWidth="1"/>
  </cols>
  <sheetData>
    <row r="1" ht="52.5" customHeight="1"/>
    <row r="2" ht="12.75">
      <c r="A2" s="338" t="s">
        <v>143</v>
      </c>
    </row>
    <row r="3" ht="12.75">
      <c r="A3" s="338"/>
    </row>
    <row r="4" spans="1:256" ht="12.75">
      <c r="A4" s="338" t="s">
        <v>140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ht="13.5" thickBot="1"/>
    <row r="6" spans="1:5" ht="27" customHeight="1" thickBot="1">
      <c r="A6" s="518" t="s">
        <v>121</v>
      </c>
      <c r="B6" s="519"/>
      <c r="C6" s="382" t="s">
        <v>122</v>
      </c>
      <c r="D6" s="383" t="s">
        <v>123</v>
      </c>
      <c r="E6" s="384" t="s">
        <v>124</v>
      </c>
    </row>
    <row r="7" spans="1:5" ht="18.75" customHeight="1">
      <c r="A7" s="520" t="s">
        <v>141</v>
      </c>
      <c r="B7" s="385" t="s">
        <v>125</v>
      </c>
      <c r="C7" s="386">
        <v>226.032</v>
      </c>
      <c r="D7" s="374">
        <v>81.6</v>
      </c>
      <c r="E7" s="375">
        <v>103.63199999999999</v>
      </c>
    </row>
    <row r="8" spans="1:5" ht="21.75" customHeight="1">
      <c r="A8" s="516"/>
      <c r="B8" s="387" t="s">
        <v>142</v>
      </c>
      <c r="C8" s="388">
        <v>376.72</v>
      </c>
      <c r="D8" s="377">
        <v>136</v>
      </c>
      <c r="E8" s="378">
        <v>172.72</v>
      </c>
    </row>
    <row r="9" spans="1:5" ht="21.75" customHeight="1">
      <c r="A9" s="516" t="s">
        <v>104</v>
      </c>
      <c r="B9" s="387" t="s">
        <v>125</v>
      </c>
      <c r="C9" s="388">
        <v>226.032</v>
      </c>
      <c r="D9" s="377">
        <v>81.6</v>
      </c>
      <c r="E9" s="378">
        <v>103.63199999999999</v>
      </c>
    </row>
    <row r="10" spans="1:5" ht="24.75" customHeight="1" thickBot="1">
      <c r="A10" s="517"/>
      <c r="B10" s="389" t="s">
        <v>126</v>
      </c>
      <c r="C10" s="390">
        <v>376.72</v>
      </c>
      <c r="D10" s="380">
        <v>136</v>
      </c>
      <c r="E10" s="381">
        <v>172.72</v>
      </c>
    </row>
    <row r="11" spans="1:5" ht="21" customHeight="1">
      <c r="A11" s="520" t="s">
        <v>127</v>
      </c>
      <c r="B11" s="385" t="s">
        <v>125</v>
      </c>
      <c r="C11" s="386">
        <v>173.87076923076924</v>
      </c>
      <c r="D11" s="374">
        <v>62.76923076923077</v>
      </c>
      <c r="E11" s="375">
        <v>79.71692307692307</v>
      </c>
    </row>
    <row r="12" spans="1:5" ht="19.5" customHeight="1">
      <c r="A12" s="516"/>
      <c r="B12" s="387" t="s">
        <v>126</v>
      </c>
      <c r="C12" s="388">
        <v>289.7846153846154</v>
      </c>
      <c r="D12" s="377">
        <v>104.61538461538461</v>
      </c>
      <c r="E12" s="378">
        <v>132.86153846153846</v>
      </c>
    </row>
    <row r="13" spans="1:5" ht="18" customHeight="1">
      <c r="A13" s="516" t="s">
        <v>128</v>
      </c>
      <c r="B13" s="387" t="s">
        <v>125</v>
      </c>
      <c r="C13" s="388">
        <v>173.87076923076924</v>
      </c>
      <c r="D13" s="377">
        <v>62.76923076923077</v>
      </c>
      <c r="E13" s="378">
        <v>79.71692307692307</v>
      </c>
    </row>
    <row r="14" spans="1:5" ht="19.5" customHeight="1" thickBot="1">
      <c r="A14" s="517"/>
      <c r="B14" s="389" t="s">
        <v>126</v>
      </c>
      <c r="C14" s="390">
        <v>289.7846153846154</v>
      </c>
      <c r="D14" s="380">
        <v>104.61538461538461</v>
      </c>
      <c r="E14" s="381">
        <v>132.86153846153846</v>
      </c>
    </row>
  </sheetData>
  <mergeCells count="5">
    <mergeCell ref="A13:A14"/>
    <mergeCell ref="A6:B6"/>
    <mergeCell ref="A7:A8"/>
    <mergeCell ref="A9:A10"/>
    <mergeCell ref="A11:A12"/>
  </mergeCells>
  <printOptions/>
  <pageMargins left="2" right="0.1968503937007874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&amp;Lannexe 10bis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C18" sqref="C18:I18"/>
    </sheetView>
  </sheetViews>
  <sheetFormatPr defaultColWidth="11.421875" defaultRowHeight="12.75"/>
  <cols>
    <col min="1" max="1" width="13.00390625" style="113" customWidth="1"/>
    <col min="2" max="2" width="22.57421875" style="113" customWidth="1"/>
    <col min="3" max="3" width="8.7109375" style="113" customWidth="1"/>
    <col min="4" max="4" width="8.8515625" style="113" customWidth="1"/>
    <col min="5" max="6" width="9.00390625" style="113" customWidth="1"/>
    <col min="7" max="7" width="8.7109375" style="113" customWidth="1"/>
    <col min="8" max="9" width="9.00390625" style="113" customWidth="1"/>
    <col min="10" max="10" width="9.7109375" style="113" customWidth="1"/>
    <col min="11" max="11" width="9.00390625" style="113" customWidth="1"/>
    <col min="12" max="12" width="8.8515625" style="113" customWidth="1"/>
    <col min="13" max="16384" width="11.421875" style="113" customWidth="1"/>
  </cols>
  <sheetData>
    <row r="1" spans="3:8" ht="20.25">
      <c r="C1" s="426" t="s">
        <v>41</v>
      </c>
      <c r="D1" s="427"/>
      <c r="E1" s="427"/>
      <c r="F1" s="427"/>
      <c r="G1" s="427"/>
      <c r="H1" s="427"/>
    </row>
    <row r="2" ht="25.5" customHeight="1"/>
    <row r="3" spans="1:12" ht="25.5">
      <c r="A3" s="425" t="s">
        <v>42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8" ht="15.75" customHeight="1" thickBot="1">
      <c r="A4" s="114"/>
      <c r="B4" s="114"/>
      <c r="C4" s="114"/>
      <c r="D4" s="114"/>
      <c r="E4" s="114"/>
      <c r="F4" s="114"/>
      <c r="G4" s="114"/>
      <c r="H4" s="114"/>
    </row>
    <row r="5" spans="4:12" ht="13.5" thickBot="1">
      <c r="D5" s="115"/>
      <c r="E5" s="423" t="s">
        <v>43</v>
      </c>
      <c r="F5" s="424"/>
      <c r="G5" s="423" t="s">
        <v>44</v>
      </c>
      <c r="H5" s="424"/>
      <c r="I5" s="411" t="s">
        <v>25</v>
      </c>
      <c r="J5" s="413" t="s">
        <v>26</v>
      </c>
      <c r="K5" s="413" t="s">
        <v>27</v>
      </c>
      <c r="L5" s="410" t="s">
        <v>28</v>
      </c>
    </row>
    <row r="6" spans="1:12" ht="15" thickBot="1">
      <c r="A6" s="22"/>
      <c r="B6" s="22"/>
      <c r="C6" s="93" t="s">
        <v>22</v>
      </c>
      <c r="D6" s="116" t="s">
        <v>23</v>
      </c>
      <c r="E6" s="117" t="s">
        <v>45</v>
      </c>
      <c r="F6" s="118" t="s">
        <v>24</v>
      </c>
      <c r="G6" s="117" t="s">
        <v>45</v>
      </c>
      <c r="H6" s="119" t="s">
        <v>24</v>
      </c>
      <c r="I6" s="412"/>
      <c r="J6" s="414"/>
      <c r="K6" s="414"/>
      <c r="L6" s="431"/>
    </row>
    <row r="7" spans="1:12" ht="28.5">
      <c r="A7" s="428" t="s">
        <v>54</v>
      </c>
      <c r="B7" s="120" t="s">
        <v>46</v>
      </c>
      <c r="C7" s="121">
        <v>0.46248872301238114</v>
      </c>
      <c r="D7" s="122">
        <v>0.5413192239136225</v>
      </c>
      <c r="E7" s="121">
        <v>0.468</v>
      </c>
      <c r="F7" s="123">
        <v>0.45124536658959197</v>
      </c>
      <c r="G7" s="121">
        <v>0.45</v>
      </c>
      <c r="H7" s="124">
        <v>0.45275893485531493</v>
      </c>
      <c r="I7" s="125">
        <f aca="true" t="shared" si="0" ref="I7:I12">AVERAGE(C7:H7)</f>
        <v>0.4709687080618184</v>
      </c>
      <c r="J7" s="126">
        <f aca="true" t="shared" si="1" ref="J7:J12">MIN(C7:H7)</f>
        <v>0.45</v>
      </c>
      <c r="K7" s="126">
        <f aca="true" t="shared" si="2" ref="K7:K12">MAX(C7:H7)</f>
        <v>0.5413192239136225</v>
      </c>
      <c r="L7" s="127">
        <f aca="true" t="shared" si="3" ref="L7:L12">K7-J7</f>
        <v>0.09131922391362252</v>
      </c>
    </row>
    <row r="8" spans="1:12" ht="28.5">
      <c r="A8" s="429"/>
      <c r="B8" s="128" t="s">
        <v>47</v>
      </c>
      <c r="C8" s="129">
        <v>0.12684257061583082</v>
      </c>
      <c r="D8" s="130">
        <v>0.11643856665778853</v>
      </c>
      <c r="E8" s="129">
        <v>0.1</v>
      </c>
      <c r="F8" s="131">
        <v>0.10635710377599021</v>
      </c>
      <c r="G8" s="129">
        <v>0.106</v>
      </c>
      <c r="H8" s="132">
        <v>0.10391292945115439</v>
      </c>
      <c r="I8" s="133">
        <f t="shared" si="0"/>
        <v>0.10992519508346066</v>
      </c>
      <c r="J8" s="134">
        <f t="shared" si="1"/>
        <v>0.1</v>
      </c>
      <c r="K8" s="134">
        <f t="shared" si="2"/>
        <v>0.12684257061583082</v>
      </c>
      <c r="L8" s="63">
        <f t="shared" si="3"/>
        <v>0.026842570615830813</v>
      </c>
    </row>
    <row r="9" spans="1:12" ht="42.75">
      <c r="A9" s="429"/>
      <c r="B9" s="128" t="s">
        <v>48</v>
      </c>
      <c r="C9" s="129">
        <v>0.028144054871339228</v>
      </c>
      <c r="D9" s="130">
        <v>0.0974502653199205</v>
      </c>
      <c r="E9" s="129">
        <v>0.085</v>
      </c>
      <c r="F9" s="131">
        <v>0.07775873166857615</v>
      </c>
      <c r="G9" s="129">
        <v>0.076</v>
      </c>
      <c r="H9" s="132">
        <v>0.07439800613329775</v>
      </c>
      <c r="I9" s="133">
        <f t="shared" si="0"/>
        <v>0.07312517633218894</v>
      </c>
      <c r="J9" s="134">
        <f t="shared" si="1"/>
        <v>0.028144054871339228</v>
      </c>
      <c r="K9" s="134">
        <f t="shared" si="2"/>
        <v>0.0974502653199205</v>
      </c>
      <c r="L9" s="135">
        <f t="shared" si="3"/>
        <v>0.06930621044858128</v>
      </c>
    </row>
    <row r="10" spans="1:12" ht="42.75">
      <c r="A10" s="429"/>
      <c r="B10" s="128" t="s">
        <v>49</v>
      </c>
      <c r="C10" s="129">
        <v>0.006835121441709462</v>
      </c>
      <c r="D10" s="130">
        <v>0</v>
      </c>
      <c r="E10" s="129">
        <v>0.006</v>
      </c>
      <c r="F10" s="131">
        <v>0.0037918894191004476</v>
      </c>
      <c r="G10" s="129">
        <v>0.005</v>
      </c>
      <c r="H10" s="132">
        <v>0.010965964540023236</v>
      </c>
      <c r="I10" s="133">
        <f t="shared" si="0"/>
        <v>0.005432162566805524</v>
      </c>
      <c r="J10" s="134">
        <f t="shared" si="1"/>
        <v>0</v>
      </c>
      <c r="K10" s="134">
        <f t="shared" si="2"/>
        <v>0.010965964540023236</v>
      </c>
      <c r="L10" s="63">
        <f t="shared" si="3"/>
        <v>0.010965964540023236</v>
      </c>
    </row>
    <row r="11" spans="1:12" ht="43.5" thickBot="1">
      <c r="A11" s="430"/>
      <c r="B11" s="136" t="s">
        <v>50</v>
      </c>
      <c r="C11" s="137">
        <v>0.10096965019709293</v>
      </c>
      <c r="D11" s="138">
        <v>0.08001751726116085</v>
      </c>
      <c r="E11" s="137">
        <v>0.149</v>
      </c>
      <c r="F11" s="139">
        <v>0.1427181919044635</v>
      </c>
      <c r="G11" s="137">
        <v>0.152</v>
      </c>
      <c r="H11" s="140">
        <v>0.16620336503447872</v>
      </c>
      <c r="I11" s="141">
        <f t="shared" si="0"/>
        <v>0.131818120732866</v>
      </c>
      <c r="J11" s="142">
        <f t="shared" si="1"/>
        <v>0.08001751726116085</v>
      </c>
      <c r="K11" s="142">
        <f t="shared" si="2"/>
        <v>0.16620336503447872</v>
      </c>
      <c r="L11" s="143">
        <f t="shared" si="3"/>
        <v>0.08618584777331786</v>
      </c>
    </row>
    <row r="12" spans="1:12" ht="27.75" customHeight="1" thickBot="1">
      <c r="A12" s="417" t="s">
        <v>51</v>
      </c>
      <c r="B12" s="418"/>
      <c r="C12" s="144">
        <v>0.2747198798616464</v>
      </c>
      <c r="D12" s="145">
        <v>0.16477442684750762</v>
      </c>
      <c r="E12" s="144">
        <v>0.192</v>
      </c>
      <c r="F12" s="146">
        <v>0.2181287166422776</v>
      </c>
      <c r="G12" s="144">
        <v>0.212</v>
      </c>
      <c r="H12" s="147">
        <v>0.19176079998573117</v>
      </c>
      <c r="I12" s="87">
        <f t="shared" si="0"/>
        <v>0.20889730388952713</v>
      </c>
      <c r="J12" s="74">
        <f t="shared" si="1"/>
        <v>0.16477442684750762</v>
      </c>
      <c r="K12" s="148">
        <f t="shared" si="2"/>
        <v>0.2747198798616464</v>
      </c>
      <c r="L12" s="149">
        <f t="shared" si="3"/>
        <v>0.1099454530141388</v>
      </c>
    </row>
    <row r="13" spans="1:12" ht="13.5" thickBot="1">
      <c r="A13" s="419" t="s">
        <v>36</v>
      </c>
      <c r="B13" s="420"/>
      <c r="C13" s="150">
        <f aca="true" t="shared" si="4" ref="C13:H13">SUM(C7:C12)</f>
        <v>1</v>
      </c>
      <c r="D13" s="82">
        <f t="shared" si="4"/>
        <v>1</v>
      </c>
      <c r="E13" s="150">
        <f t="shared" si="4"/>
        <v>1</v>
      </c>
      <c r="F13" s="83">
        <f t="shared" si="4"/>
        <v>1</v>
      </c>
      <c r="G13" s="150">
        <f t="shared" si="4"/>
        <v>1.0010000000000001</v>
      </c>
      <c r="H13" s="83">
        <f t="shared" si="4"/>
        <v>1.0000000000000002</v>
      </c>
      <c r="I13" s="90"/>
      <c r="J13" s="90"/>
      <c r="K13" s="90"/>
      <c r="L13" s="90"/>
    </row>
    <row r="14" spans="1:12" ht="15.75" thickBot="1">
      <c r="A14" s="151"/>
      <c r="B14" s="152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35.25" customHeight="1" thickBot="1">
      <c r="A15" s="421" t="s">
        <v>37</v>
      </c>
      <c r="B15" s="422"/>
      <c r="C15" s="87">
        <f aca="true" t="shared" si="5" ref="C15:H15">SUM(C7:C11)</f>
        <v>0.7252801201383536</v>
      </c>
      <c r="D15" s="74">
        <f t="shared" si="5"/>
        <v>0.8352255731524925</v>
      </c>
      <c r="E15" s="87">
        <f t="shared" si="5"/>
        <v>0.808</v>
      </c>
      <c r="F15" s="149">
        <f t="shared" si="5"/>
        <v>0.7818712833577224</v>
      </c>
      <c r="G15" s="87">
        <f t="shared" si="5"/>
        <v>0.789</v>
      </c>
      <c r="H15" s="149">
        <f t="shared" si="5"/>
        <v>0.808239200014269</v>
      </c>
      <c r="I15" s="87">
        <f>AVERAGE(C15:H15)</f>
        <v>0.7912693627771396</v>
      </c>
      <c r="J15" s="74">
        <f>MIN(C15:H15)</f>
        <v>0.7252801201383536</v>
      </c>
      <c r="K15" s="148">
        <f>MAX(C15:H15)</f>
        <v>0.8352255731524925</v>
      </c>
      <c r="L15" s="149">
        <f>K15-J15</f>
        <v>0.10994545301413883</v>
      </c>
    </row>
    <row r="16" spans="1:12" ht="30" customHeight="1" thickBot="1">
      <c r="A16" s="432" t="s">
        <v>38</v>
      </c>
      <c r="B16" s="433"/>
      <c r="C16" s="87">
        <f aca="true" t="shared" si="6" ref="C16:L16">SUM(C8:C11)</f>
        <v>0.26279139712597244</v>
      </c>
      <c r="D16" s="149">
        <f t="shared" si="6"/>
        <v>0.2939063492388699</v>
      </c>
      <c r="E16" s="87">
        <f t="shared" si="6"/>
        <v>0.33999999999999997</v>
      </c>
      <c r="F16" s="149">
        <f t="shared" si="6"/>
        <v>0.3306259167681303</v>
      </c>
      <c r="G16" s="87">
        <f t="shared" si="6"/>
        <v>0.33899999999999997</v>
      </c>
      <c r="H16" s="149">
        <f t="shared" si="6"/>
        <v>0.35548026515895415</v>
      </c>
      <c r="I16" s="87">
        <f t="shared" si="6"/>
        <v>0.32030065471532115</v>
      </c>
      <c r="J16" s="74">
        <f t="shared" si="6"/>
        <v>0.20816157213250008</v>
      </c>
      <c r="K16" s="148">
        <f t="shared" si="6"/>
        <v>0.40146216551025327</v>
      </c>
      <c r="L16" s="149">
        <f t="shared" si="6"/>
        <v>0.19330059337775318</v>
      </c>
    </row>
    <row r="18" spans="3:9" ht="27.75" customHeight="1">
      <c r="C18" s="426" t="s">
        <v>52</v>
      </c>
      <c r="D18" s="426"/>
      <c r="E18" s="426"/>
      <c r="F18" s="426"/>
      <c r="G18" s="426"/>
      <c r="H18" s="426"/>
      <c r="I18" s="426"/>
    </row>
    <row r="20" spans="1:12" ht="60" customHeight="1">
      <c r="A20" s="39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ht="44.25" customHeight="1" thickBot="1"/>
    <row r="22" ht="13.5" hidden="1" thickBot="1"/>
    <row r="23" ht="13.5" hidden="1" thickBot="1"/>
    <row r="24" ht="13.5" hidden="1" thickBot="1"/>
    <row r="25" ht="13.5" hidden="1" thickBot="1"/>
    <row r="26" ht="27" customHeight="1" hidden="1" thickBot="1">
      <c r="C26" s="153"/>
    </row>
    <row r="27" spans="1:12" ht="27" customHeight="1" thickBot="1">
      <c r="A27" s="20"/>
      <c r="B27" s="20"/>
      <c r="C27" s="20"/>
      <c r="D27" s="86"/>
      <c r="E27" s="409" t="s">
        <v>43</v>
      </c>
      <c r="F27" s="410"/>
      <c r="G27" s="409" t="s">
        <v>44</v>
      </c>
      <c r="H27" s="410"/>
      <c r="I27" s="411" t="s">
        <v>25</v>
      </c>
      <c r="J27" s="413" t="s">
        <v>26</v>
      </c>
      <c r="K27" s="413" t="s">
        <v>27</v>
      </c>
      <c r="L27" s="407" t="s">
        <v>28</v>
      </c>
    </row>
    <row r="28" spans="1:12" ht="27" customHeight="1" thickBot="1">
      <c r="A28" s="20"/>
      <c r="B28" s="22"/>
      <c r="C28" s="93" t="s">
        <v>22</v>
      </c>
      <c r="D28" s="154" t="s">
        <v>23</v>
      </c>
      <c r="E28" s="117" t="s">
        <v>45</v>
      </c>
      <c r="F28" s="118" t="s">
        <v>24</v>
      </c>
      <c r="G28" s="117" t="s">
        <v>45</v>
      </c>
      <c r="H28" s="118" t="s">
        <v>24</v>
      </c>
      <c r="I28" s="412"/>
      <c r="J28" s="414"/>
      <c r="K28" s="414"/>
      <c r="L28" s="408"/>
    </row>
    <row r="29" spans="1:12" ht="33" customHeight="1" thickBot="1">
      <c r="A29" s="415" t="s">
        <v>46</v>
      </c>
      <c r="B29" s="416"/>
      <c r="C29" s="155">
        <f aca="true" t="shared" si="7" ref="C29:H29">C7/C15</f>
        <v>0.6376691021451922</v>
      </c>
      <c r="D29" s="156">
        <f t="shared" si="7"/>
        <v>0.6481114100355623</v>
      </c>
      <c r="E29" s="157">
        <f t="shared" si="7"/>
        <v>0.5792079207920792</v>
      </c>
      <c r="F29" s="158">
        <f t="shared" si="7"/>
        <v>0.5771351067553376</v>
      </c>
      <c r="G29" s="157">
        <f t="shared" si="7"/>
        <v>0.5703422053231939</v>
      </c>
      <c r="H29" s="158">
        <f t="shared" si="7"/>
        <v>0.5601793811130686</v>
      </c>
      <c r="I29" s="157">
        <f>AVERAGE(C29:H29)</f>
        <v>0.595440854360739</v>
      </c>
      <c r="J29" s="159">
        <f>MIN(C29:H29)</f>
        <v>0.5601793811130686</v>
      </c>
      <c r="K29" s="159">
        <f>MAX(C29:H29)</f>
        <v>0.6481114100355623</v>
      </c>
      <c r="L29" s="158">
        <f>K29-J29</f>
        <v>0.08793202892249363</v>
      </c>
    </row>
    <row r="30" spans="1:12" ht="33" customHeight="1" thickBot="1">
      <c r="A30" s="391" t="s">
        <v>38</v>
      </c>
      <c r="B30" s="406"/>
      <c r="C30" s="160">
        <f aca="true" t="shared" si="8" ref="C30:H30">C16/C15</f>
        <v>0.36233089785480765</v>
      </c>
      <c r="D30" s="161">
        <f t="shared" si="8"/>
        <v>0.35188858996443767</v>
      </c>
      <c r="E30" s="160">
        <f t="shared" si="8"/>
        <v>0.4207920792079207</v>
      </c>
      <c r="F30" s="161">
        <f t="shared" si="8"/>
        <v>0.4228648932446622</v>
      </c>
      <c r="G30" s="160">
        <f t="shared" si="8"/>
        <v>0.42965779467680604</v>
      </c>
      <c r="H30" s="161">
        <f t="shared" si="8"/>
        <v>0.43982061888693147</v>
      </c>
      <c r="I30" s="162">
        <f>AVERAGE(C30:H30)</f>
        <v>0.404559145639261</v>
      </c>
      <c r="J30" s="163">
        <f>MIN(C30:H30)</f>
        <v>0.35188858996443767</v>
      </c>
      <c r="K30" s="163">
        <f>MAX(C30:H30)</f>
        <v>0.43982061888693147</v>
      </c>
      <c r="L30" s="164">
        <f>K30-J30</f>
        <v>0.0879320289224938</v>
      </c>
    </row>
    <row r="31" spans="1:12" ht="12.75" hidden="1">
      <c r="A31" s="20"/>
      <c r="B31" s="20"/>
      <c r="C31" s="165">
        <f>SUM(C29:C30)</f>
        <v>0.9999999999999999</v>
      </c>
      <c r="D31" s="165">
        <f aca="true" t="shared" si="9" ref="D31:I31">SUM(D29:D30)</f>
        <v>1</v>
      </c>
      <c r="E31" s="165">
        <f t="shared" si="9"/>
        <v>0.9999999999999999</v>
      </c>
      <c r="F31" s="165">
        <f t="shared" si="9"/>
        <v>0.9999999999999998</v>
      </c>
      <c r="G31" s="165">
        <f t="shared" si="9"/>
        <v>1</v>
      </c>
      <c r="H31" s="165">
        <f t="shared" si="9"/>
        <v>1</v>
      </c>
      <c r="I31" s="166">
        <f t="shared" si="9"/>
        <v>1</v>
      </c>
      <c r="J31" s="166"/>
      <c r="K31" s="166"/>
      <c r="L31" s="166"/>
    </row>
    <row r="32" spans="1:1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mergeCells count="23">
    <mergeCell ref="A20:L20"/>
    <mergeCell ref="A3:L3"/>
    <mergeCell ref="C1:H1"/>
    <mergeCell ref="C18:I18"/>
    <mergeCell ref="A7:A11"/>
    <mergeCell ref="L5:L6"/>
    <mergeCell ref="G5:H5"/>
    <mergeCell ref="K5:K6"/>
    <mergeCell ref="J5:J6"/>
    <mergeCell ref="A16:B16"/>
    <mergeCell ref="I5:I6"/>
    <mergeCell ref="A12:B12"/>
    <mergeCell ref="A13:B13"/>
    <mergeCell ref="A15:B15"/>
    <mergeCell ref="E5:F5"/>
    <mergeCell ref="A30:B30"/>
    <mergeCell ref="L27:L28"/>
    <mergeCell ref="E27:F27"/>
    <mergeCell ref="G27:H27"/>
    <mergeCell ref="I27:I28"/>
    <mergeCell ref="J27:J28"/>
    <mergeCell ref="K27:K28"/>
    <mergeCell ref="A29:B2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&amp;L&amp;"Arial,Gras"&amp;UAnnexe 3</oddHead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C18" sqref="C18:I18"/>
    </sheetView>
  </sheetViews>
  <sheetFormatPr defaultColWidth="11.421875" defaultRowHeight="12.75"/>
  <cols>
    <col min="1" max="1" width="10.8515625" style="20" customWidth="1"/>
    <col min="2" max="2" width="23.28125" style="20" customWidth="1"/>
    <col min="3" max="4" width="8.28125" style="20" bestFit="1" customWidth="1"/>
    <col min="5" max="5" width="8.421875" style="20" bestFit="1" customWidth="1"/>
    <col min="6" max="6" width="9.7109375" style="20" bestFit="1" customWidth="1"/>
    <col min="7" max="7" width="8.28125" style="20" bestFit="1" customWidth="1"/>
    <col min="8" max="11" width="11.421875" style="20" customWidth="1"/>
    <col min="12" max="12" width="7.8515625" style="20" customWidth="1"/>
    <col min="13" max="16384" width="11.421875" style="20" customWidth="1"/>
  </cols>
  <sheetData>
    <row r="1" spans="4:8" ht="20.25">
      <c r="D1" s="444" t="s">
        <v>18</v>
      </c>
      <c r="E1" s="444"/>
      <c r="F1" s="444"/>
      <c r="G1" s="444"/>
      <c r="H1" s="444"/>
    </row>
    <row r="2" spans="4:8" ht="20.25">
      <c r="D2" s="21"/>
      <c r="E2" s="21"/>
      <c r="F2" s="21"/>
      <c r="G2" s="21"/>
      <c r="H2" s="21"/>
    </row>
    <row r="3" spans="1:12" ht="25.5">
      <c r="A3" s="397" t="s">
        <v>19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ht="13.5" thickBot="1"/>
    <row r="5" spans="1:12" ht="26.25" thickBot="1">
      <c r="A5" s="22"/>
      <c r="B5" s="22"/>
      <c r="C5" s="23" t="s">
        <v>20</v>
      </c>
      <c r="D5" s="24" t="s">
        <v>21</v>
      </c>
      <c r="E5" s="24" t="s">
        <v>22</v>
      </c>
      <c r="F5" s="24" t="s">
        <v>23</v>
      </c>
      <c r="G5" s="25" t="s">
        <v>24</v>
      </c>
      <c r="H5" s="26" t="s">
        <v>25</v>
      </c>
      <c r="I5" s="27" t="s">
        <v>26</v>
      </c>
      <c r="J5" s="28" t="s">
        <v>27</v>
      </c>
      <c r="K5" s="29" t="s">
        <v>28</v>
      </c>
      <c r="L5" s="30" t="s">
        <v>17</v>
      </c>
    </row>
    <row r="6" spans="1:12" ht="28.5" customHeight="1">
      <c r="A6" s="437" t="s">
        <v>29</v>
      </c>
      <c r="B6" s="31" t="s">
        <v>30</v>
      </c>
      <c r="C6" s="32">
        <v>0.414</v>
      </c>
      <c r="D6" s="33">
        <v>0.4018</v>
      </c>
      <c r="E6" s="34">
        <v>0.3990930866870595</v>
      </c>
      <c r="F6" s="35"/>
      <c r="G6" s="36">
        <v>0.35330637622383704</v>
      </c>
      <c r="H6" s="37">
        <f>AVERAGE(C6:G6)</f>
        <v>0.39204986572772416</v>
      </c>
      <c r="I6" s="40">
        <f>MIN(C6:G6)</f>
        <v>0.35330637622383704</v>
      </c>
      <c r="J6" s="41">
        <f>MAX(C6:G6)</f>
        <v>0.414</v>
      </c>
      <c r="K6" s="42">
        <f aca="true" t="shared" si="0" ref="K6:K11">J6-I6</f>
        <v>0.06069362377616294</v>
      </c>
      <c r="L6" s="43">
        <v>0.2024</v>
      </c>
    </row>
    <row r="7" spans="1:12" ht="27" customHeight="1">
      <c r="A7" s="438"/>
      <c r="B7" s="44" t="s">
        <v>31</v>
      </c>
      <c r="C7" s="45">
        <v>0.083</v>
      </c>
      <c r="D7" s="46">
        <v>0.1107</v>
      </c>
      <c r="E7" s="47">
        <v>0.11657964022122255</v>
      </c>
      <c r="F7" s="48"/>
      <c r="G7" s="49">
        <v>0.08795387818783831</v>
      </c>
      <c r="H7" s="50">
        <f aca="true" t="shared" si="1" ref="H7:H15">AVERAGE(C7:G7)</f>
        <v>0.09955837960226521</v>
      </c>
      <c r="I7" s="51">
        <f aca="true" t="shared" si="2" ref="I7:I15">MIN(C7:G7)</f>
        <v>0.083</v>
      </c>
      <c r="J7" s="51">
        <f aca="true" t="shared" si="3" ref="J7:J15">MAX(C7:G7)</f>
        <v>0.11657964022122255</v>
      </c>
      <c r="K7" s="52">
        <f t="shared" si="0"/>
        <v>0.03357964022122255</v>
      </c>
      <c r="L7" s="53">
        <v>0.1709</v>
      </c>
    </row>
    <row r="8" spans="1:12" ht="28.5">
      <c r="A8" s="438"/>
      <c r="B8" s="54" t="s">
        <v>32</v>
      </c>
      <c r="C8" s="55">
        <v>0.087</v>
      </c>
      <c r="D8" s="56">
        <v>0.0979</v>
      </c>
      <c r="E8" s="57">
        <v>0.028196805736468614</v>
      </c>
      <c r="F8" s="58"/>
      <c r="G8" s="59">
        <v>0.1287766839168227</v>
      </c>
      <c r="H8" s="60">
        <f t="shared" si="1"/>
        <v>0.08546837241332284</v>
      </c>
      <c r="I8" s="61">
        <f t="shared" si="2"/>
        <v>0.028196805736468614</v>
      </c>
      <c r="J8" s="61">
        <f t="shared" si="3"/>
        <v>0.1287766839168227</v>
      </c>
      <c r="K8" s="62">
        <f t="shared" si="0"/>
        <v>0.10057987818035409</v>
      </c>
      <c r="L8" s="63">
        <v>0.06</v>
      </c>
    </row>
    <row r="9" spans="1:12" ht="28.5">
      <c r="A9" s="438"/>
      <c r="B9" s="44" t="s">
        <v>33</v>
      </c>
      <c r="C9" s="45">
        <v>0.017</v>
      </c>
      <c r="D9" s="46">
        <v>0.015</v>
      </c>
      <c r="E9" s="47">
        <v>0.013714381254338381</v>
      </c>
      <c r="F9" s="48"/>
      <c r="G9" s="49">
        <v>0.008899870889691065</v>
      </c>
      <c r="H9" s="50">
        <f t="shared" si="1"/>
        <v>0.01365356303600736</v>
      </c>
      <c r="I9" s="51">
        <f t="shared" si="2"/>
        <v>0.008899870889691065</v>
      </c>
      <c r="J9" s="51">
        <f t="shared" si="3"/>
        <v>0.017</v>
      </c>
      <c r="K9" s="52">
        <f t="shared" si="0"/>
        <v>0.008100129110308937</v>
      </c>
      <c r="L9" s="53">
        <v>0.0129</v>
      </c>
    </row>
    <row r="10" spans="1:12" ht="29.25" thickBot="1">
      <c r="A10" s="439"/>
      <c r="B10" s="54" t="s">
        <v>34</v>
      </c>
      <c r="C10" s="55">
        <v>0.195</v>
      </c>
      <c r="D10" s="64">
        <v>0.1608</v>
      </c>
      <c r="E10" s="65">
        <v>0.153332385299942</v>
      </c>
      <c r="F10" s="66"/>
      <c r="G10" s="67">
        <v>0.19446633581545722</v>
      </c>
      <c r="H10" s="68">
        <f t="shared" si="1"/>
        <v>0.1758996802788498</v>
      </c>
      <c r="I10" s="69">
        <f t="shared" si="2"/>
        <v>0.153332385299942</v>
      </c>
      <c r="J10" s="69">
        <f t="shared" si="3"/>
        <v>0.195</v>
      </c>
      <c r="K10" s="70">
        <f t="shared" si="0"/>
        <v>0.041667614700058</v>
      </c>
      <c r="L10" s="71">
        <v>0.515</v>
      </c>
    </row>
    <row r="11" spans="1:12" ht="23.25" customHeight="1" thickBot="1">
      <c r="A11" s="417" t="s">
        <v>35</v>
      </c>
      <c r="B11" s="440"/>
      <c r="C11" s="72">
        <v>0.203</v>
      </c>
      <c r="D11" s="73">
        <v>0.2138</v>
      </c>
      <c r="E11" s="74">
        <v>0.289083700800969</v>
      </c>
      <c r="F11" s="75"/>
      <c r="G11" s="76">
        <v>0.2265968549663537</v>
      </c>
      <c r="H11" s="77">
        <f t="shared" si="1"/>
        <v>0.2331201389418307</v>
      </c>
      <c r="I11" s="78">
        <f t="shared" si="2"/>
        <v>0.203</v>
      </c>
      <c r="J11" s="78">
        <f t="shared" si="3"/>
        <v>0.289083700800969</v>
      </c>
      <c r="K11" s="79">
        <f t="shared" si="0"/>
        <v>0.086083700800969</v>
      </c>
      <c r="L11" s="80">
        <v>0.0387</v>
      </c>
    </row>
    <row r="12" spans="1:12" ht="15" thickBot="1">
      <c r="A12" s="415" t="s">
        <v>36</v>
      </c>
      <c r="B12" s="441"/>
      <c r="C12" s="81">
        <f>SUM(C6:C11)</f>
        <v>0.9990000000000001</v>
      </c>
      <c r="D12" s="82">
        <f>SUM(D6:D11)</f>
        <v>1</v>
      </c>
      <c r="E12" s="82">
        <f>SUM(E6:E11)</f>
        <v>1</v>
      </c>
      <c r="F12" s="82"/>
      <c r="G12" s="83">
        <f>SUM(G6:G11)</f>
        <v>1</v>
      </c>
      <c r="H12" s="84"/>
      <c r="I12" s="84"/>
      <c r="J12" s="84"/>
      <c r="K12" s="84"/>
      <c r="L12" s="85">
        <f>SUM(L6:L11)</f>
        <v>0.9999</v>
      </c>
    </row>
    <row r="13" spans="3:12" ht="13.5" thickBot="1">
      <c r="C13" s="86"/>
      <c r="D13" s="86"/>
      <c r="E13" s="86"/>
      <c r="F13" s="86"/>
      <c r="G13" s="86"/>
      <c r="H13" s="84"/>
      <c r="I13" s="84"/>
      <c r="J13" s="84"/>
      <c r="K13" s="84"/>
      <c r="L13" s="86"/>
    </row>
    <row r="14" spans="1:12" ht="27.75" customHeight="1" thickBot="1">
      <c r="A14" s="421" t="s">
        <v>37</v>
      </c>
      <c r="B14" s="422"/>
      <c r="C14" s="87">
        <f>SUM(C6:C10)</f>
        <v>0.796</v>
      </c>
      <c r="D14" s="74">
        <f>SUM(D6:D10)</f>
        <v>0.7862</v>
      </c>
      <c r="E14" s="74">
        <f>SUM(E6:E10)</f>
        <v>0.710916299199031</v>
      </c>
      <c r="F14" s="74"/>
      <c r="G14" s="74">
        <f>SUM(G6:G10)</f>
        <v>0.7734031450336464</v>
      </c>
      <c r="H14" s="77">
        <f t="shared" si="1"/>
        <v>0.7666298610581694</v>
      </c>
      <c r="I14" s="78">
        <f t="shared" si="2"/>
        <v>0.710916299199031</v>
      </c>
      <c r="J14" s="78">
        <f t="shared" si="3"/>
        <v>0.796</v>
      </c>
      <c r="K14" s="79">
        <f>J14-I14</f>
        <v>0.08508370080096905</v>
      </c>
      <c r="L14" s="88">
        <f>SUM(L6:L10)</f>
        <v>0.9612</v>
      </c>
    </row>
    <row r="15" spans="1:12" ht="35.25" customHeight="1" thickBot="1">
      <c r="A15" s="432" t="s">
        <v>38</v>
      </c>
      <c r="B15" s="436"/>
      <c r="C15" s="87">
        <f>SUM(C7:C10)</f>
        <v>0.382</v>
      </c>
      <c r="D15" s="74">
        <f>SUM(D7:D10)</f>
        <v>0.3844</v>
      </c>
      <c r="E15" s="74">
        <f>SUM(E7:E10)</f>
        <v>0.31182321251197154</v>
      </c>
      <c r="F15" s="74"/>
      <c r="G15" s="74">
        <f>SUM(G7:G10)</f>
        <v>0.4200967688098093</v>
      </c>
      <c r="H15" s="77">
        <f t="shared" si="1"/>
        <v>0.37457999533044517</v>
      </c>
      <c r="I15" s="78">
        <f t="shared" si="2"/>
        <v>0.31182321251197154</v>
      </c>
      <c r="J15" s="78">
        <f t="shared" si="3"/>
        <v>0.4200967688098093</v>
      </c>
      <c r="K15" s="79">
        <f>J15-I15</f>
        <v>0.10827355629783775</v>
      </c>
      <c r="L15" s="88">
        <f>SUM(L7:L10)</f>
        <v>0.7588</v>
      </c>
    </row>
    <row r="16" spans="1:12" ht="35.25" customHeight="1">
      <c r="A16" s="89"/>
      <c r="B16" s="89"/>
      <c r="C16" s="90"/>
      <c r="D16" s="90"/>
      <c r="E16" s="90"/>
      <c r="F16" s="90"/>
      <c r="G16" s="90"/>
      <c r="H16" s="84"/>
      <c r="I16" s="84"/>
      <c r="J16" s="84"/>
      <c r="K16" s="84"/>
      <c r="L16" s="84"/>
    </row>
    <row r="17" spans="1:12" ht="35.25" customHeight="1">
      <c r="A17" s="89"/>
      <c r="B17" s="89"/>
      <c r="C17" s="405" t="s">
        <v>39</v>
      </c>
      <c r="D17" s="405"/>
      <c r="E17" s="405"/>
      <c r="F17" s="405"/>
      <c r="G17" s="405"/>
      <c r="H17" s="405"/>
      <c r="I17" s="84"/>
      <c r="J17" s="84"/>
      <c r="K17" s="84"/>
      <c r="L17" s="84"/>
    </row>
    <row r="18" spans="1:12" ht="19.5" customHeight="1">
      <c r="A18" s="89"/>
      <c r="B18" s="89"/>
      <c r="C18" s="91"/>
      <c r="D18" s="91"/>
      <c r="E18" s="91"/>
      <c r="F18" s="91"/>
      <c r="G18" s="91"/>
      <c r="H18" s="91"/>
      <c r="I18" s="84"/>
      <c r="J18" s="84"/>
      <c r="K18" s="84"/>
      <c r="L18" s="84"/>
    </row>
    <row r="19" spans="1:12" ht="54" customHeight="1">
      <c r="A19" s="39" t="s">
        <v>40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ht="13.5" thickBot="1"/>
    <row r="21" spans="2:12" ht="26.25" thickBot="1">
      <c r="B21" s="22"/>
      <c r="C21" s="93" t="s">
        <v>20</v>
      </c>
      <c r="D21" s="94" t="s">
        <v>21</v>
      </c>
      <c r="E21" s="94" t="s">
        <v>22</v>
      </c>
      <c r="F21" s="94" t="s">
        <v>23</v>
      </c>
      <c r="G21" s="95" t="s">
        <v>24</v>
      </c>
      <c r="H21" s="96" t="s">
        <v>25</v>
      </c>
      <c r="I21" s="97" t="s">
        <v>26</v>
      </c>
      <c r="J21" s="97" t="s">
        <v>27</v>
      </c>
      <c r="K21" s="29" t="s">
        <v>28</v>
      </c>
      <c r="L21" s="98" t="s">
        <v>17</v>
      </c>
    </row>
    <row r="22" spans="1:12" ht="39" customHeight="1">
      <c r="A22" s="442" t="s">
        <v>30</v>
      </c>
      <c r="B22" s="443"/>
      <c r="C22" s="99">
        <f>C6/C14</f>
        <v>0.5201005025125628</v>
      </c>
      <c r="D22" s="100">
        <f>D6/D14</f>
        <v>0.5110658865428644</v>
      </c>
      <c r="E22" s="100">
        <f>E6/E14</f>
        <v>0.5613784451653538</v>
      </c>
      <c r="F22" s="100"/>
      <c r="G22" s="101">
        <f>G6/G14</f>
        <v>0.45682045449720365</v>
      </c>
      <c r="H22" s="102">
        <f>AVERAGE(C22:G22)</f>
        <v>0.5123413221794961</v>
      </c>
      <c r="I22" s="103">
        <f>MIN(C22:G22)</f>
        <v>0.45682045449720365</v>
      </c>
      <c r="J22" s="103">
        <f>MAX(C22:G22)</f>
        <v>0.5613784451653538</v>
      </c>
      <c r="K22" s="104">
        <f>J22-I22</f>
        <v>0.10455799066815019</v>
      </c>
      <c r="L22" s="105">
        <f>L6/L14</f>
        <v>0.2105701206824802</v>
      </c>
    </row>
    <row r="23" spans="1:12" ht="36" customHeight="1" thickBot="1">
      <c r="A23" s="434" t="s">
        <v>38</v>
      </c>
      <c r="B23" s="435"/>
      <c r="C23" s="106">
        <f>C15/C14</f>
        <v>0.47989949748743715</v>
      </c>
      <c r="D23" s="107">
        <f>D15/D14</f>
        <v>0.4889341134571356</v>
      </c>
      <c r="E23" s="107">
        <f>E15/E14</f>
        <v>0.4386215548346462</v>
      </c>
      <c r="F23" s="107"/>
      <c r="G23" s="108">
        <f>G15/G14</f>
        <v>0.5431795455027963</v>
      </c>
      <c r="H23" s="109">
        <f>AVERAGE(C23:G23)</f>
        <v>0.4876586778205038</v>
      </c>
      <c r="I23" s="110">
        <f>MIN(C23:G23)</f>
        <v>0.4386215548346462</v>
      </c>
      <c r="J23" s="110">
        <f>MAX(C23:G23)</f>
        <v>0.5431795455027963</v>
      </c>
      <c r="K23" s="111">
        <f>J23-I23</f>
        <v>0.10455799066815014</v>
      </c>
      <c r="L23" s="112">
        <f>L15/L14</f>
        <v>0.7894298793175197</v>
      </c>
    </row>
  </sheetData>
  <mergeCells count="11">
    <mergeCell ref="D1:H1"/>
    <mergeCell ref="C17:H17"/>
    <mergeCell ref="A23:B23"/>
    <mergeCell ref="A15:B15"/>
    <mergeCell ref="A3:L3"/>
    <mergeCell ref="A6:A10"/>
    <mergeCell ref="A11:B11"/>
    <mergeCell ref="A12:B12"/>
    <mergeCell ref="A14:B14"/>
    <mergeCell ref="A22:B22"/>
    <mergeCell ref="A19:L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&amp;L&amp;"Arial,Gras"&amp;UAnnexe 3</oddHead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H5" sqref="H5"/>
    </sheetView>
  </sheetViews>
  <sheetFormatPr defaultColWidth="6.7109375" defaultRowHeight="12.75"/>
  <cols>
    <col min="1" max="1" width="4.57421875" style="0" customWidth="1"/>
    <col min="2" max="2" width="13.28125" style="0" customWidth="1"/>
    <col min="3" max="3" width="31.8515625" style="0" customWidth="1"/>
    <col min="4" max="5" width="16.7109375" style="0" customWidth="1"/>
    <col min="6" max="6" width="3.7109375" style="0" customWidth="1"/>
  </cols>
  <sheetData>
    <row r="1" spans="1:6" ht="177.75" customHeight="1">
      <c r="A1" s="447"/>
      <c r="B1" s="448"/>
      <c r="C1" s="448"/>
      <c r="D1" s="448"/>
      <c r="E1" s="448"/>
      <c r="F1" s="3"/>
    </row>
    <row r="2" spans="1:6" ht="15.75" customHeight="1">
      <c r="A2" s="1"/>
      <c r="B2" s="19" t="s">
        <v>17</v>
      </c>
      <c r="C2" s="2"/>
      <c r="D2" s="2"/>
      <c r="E2" s="2"/>
      <c r="F2" s="3"/>
    </row>
    <row r="3" ht="16.5" customHeight="1"/>
    <row r="4" spans="2:5" ht="60" customHeight="1" thickBot="1">
      <c r="B4" s="7"/>
      <c r="C4" s="7"/>
      <c r="D4" s="8" t="s">
        <v>0</v>
      </c>
      <c r="E4" s="8" t="s">
        <v>1</v>
      </c>
    </row>
    <row r="5" spans="2:5" ht="40.5" customHeight="1" thickBot="1">
      <c r="B5" s="451" t="s">
        <v>3</v>
      </c>
      <c r="C5" s="10" t="s">
        <v>13</v>
      </c>
      <c r="D5" s="11">
        <v>0</v>
      </c>
      <c r="E5" s="9">
        <v>0</v>
      </c>
    </row>
    <row r="6" spans="2:5" ht="40.5" customHeight="1" thickBot="1">
      <c r="B6" s="452"/>
      <c r="C6" s="6" t="s">
        <v>14</v>
      </c>
      <c r="D6" s="16">
        <v>456896</v>
      </c>
      <c r="E6" s="9">
        <v>0.601</v>
      </c>
    </row>
    <row r="7" spans="2:5" ht="34.5" customHeight="1" thickBot="1">
      <c r="B7" s="452"/>
      <c r="C7" s="6" t="s">
        <v>9</v>
      </c>
      <c r="D7" s="16">
        <v>303115</v>
      </c>
      <c r="E7" s="9">
        <v>0.399</v>
      </c>
    </row>
    <row r="8" spans="2:5" ht="34.5" customHeight="1" thickBot="1">
      <c r="B8" s="453"/>
      <c r="C8" s="12" t="s">
        <v>4</v>
      </c>
      <c r="D8" s="13">
        <v>0</v>
      </c>
      <c r="E8" s="9"/>
    </row>
    <row r="9" spans="2:5" ht="34.5" customHeight="1" thickBot="1">
      <c r="B9" s="451" t="s">
        <v>7</v>
      </c>
      <c r="C9" s="14" t="s">
        <v>6</v>
      </c>
      <c r="D9" s="11">
        <v>0</v>
      </c>
      <c r="E9" s="9"/>
    </row>
    <row r="10" spans="2:5" ht="34.5" customHeight="1" thickBot="1">
      <c r="B10" s="452"/>
      <c r="C10" s="6" t="s">
        <v>2</v>
      </c>
      <c r="D10" s="5">
        <v>0</v>
      </c>
      <c r="E10" s="9"/>
    </row>
    <row r="11" spans="2:5" ht="34.5" customHeight="1" thickBot="1">
      <c r="B11" s="453"/>
      <c r="C11" s="12" t="s">
        <v>5</v>
      </c>
      <c r="D11" s="13">
        <v>0</v>
      </c>
      <c r="E11" s="9"/>
    </row>
    <row r="12" spans="2:5" ht="34.5" customHeight="1" thickBot="1">
      <c r="B12" s="449" t="s">
        <v>10</v>
      </c>
      <c r="C12" s="450"/>
      <c r="D12" s="17"/>
      <c r="E12" s="9"/>
    </row>
    <row r="13" spans="2:5" ht="34.5" customHeight="1" thickBot="1">
      <c r="B13" s="449" t="s">
        <v>11</v>
      </c>
      <c r="C13" s="450"/>
      <c r="D13" s="15">
        <v>0</v>
      </c>
      <c r="E13" s="9"/>
    </row>
    <row r="14" spans="2:5" ht="34.5" customHeight="1" thickBot="1">
      <c r="B14" s="449" t="s">
        <v>12</v>
      </c>
      <c r="C14" s="450"/>
      <c r="D14" s="15">
        <f>SUM(D1:D4)</f>
        <v>0</v>
      </c>
      <c r="E14" s="9"/>
    </row>
    <row r="15" spans="2:5" ht="40.5" customHeight="1" thickBot="1">
      <c r="B15" s="445" t="s">
        <v>8</v>
      </c>
      <c r="C15" s="446"/>
      <c r="D15" s="18">
        <v>760011</v>
      </c>
      <c r="E15" s="9">
        <f>SUM(E5:E14)</f>
        <v>1</v>
      </c>
    </row>
    <row r="16" spans="2:3" ht="12.75">
      <c r="B16" s="4"/>
      <c r="C16" s="4"/>
    </row>
    <row r="17" spans="2:3" ht="12.75">
      <c r="B17" s="4"/>
      <c r="C17" s="4" t="s">
        <v>15</v>
      </c>
    </row>
    <row r="18" spans="2:3" ht="12.75">
      <c r="B18" s="4"/>
      <c r="C18" s="4" t="s">
        <v>16</v>
      </c>
    </row>
    <row r="19" spans="2:3" ht="12.75">
      <c r="B19" s="4"/>
      <c r="C19" s="4"/>
    </row>
  </sheetData>
  <mergeCells count="7">
    <mergeCell ref="B15:C15"/>
    <mergeCell ref="A1:E1"/>
    <mergeCell ref="B12:C12"/>
    <mergeCell ref="B13:C13"/>
    <mergeCell ref="B14:C14"/>
    <mergeCell ref="B5:B8"/>
    <mergeCell ref="B9:B11"/>
  </mergeCells>
  <printOptions/>
  <pageMargins left="0.43" right="0.75" top="0.51" bottom="1" header="0.27" footer="0.4921259845"/>
  <pageSetup horizontalDpi="600" verticalDpi="600" orientation="portrait" paperSize="9" r:id="rId2"/>
  <headerFooter alignWithMargins="0">
    <oddHeader>&amp;L&amp;"Arial,Gras"&amp;UAnnexe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4">
      <selection activeCell="E14" sqref="E14:N15"/>
    </sheetView>
  </sheetViews>
  <sheetFormatPr defaultColWidth="11.421875" defaultRowHeight="12.75"/>
  <cols>
    <col min="1" max="1" width="31.140625" style="216" customWidth="1"/>
    <col min="2" max="2" width="21.28125" style="216" customWidth="1"/>
    <col min="3" max="3" width="11.00390625" style="253" customWidth="1"/>
    <col min="4" max="4" width="14.00390625" style="216" customWidth="1"/>
    <col min="5" max="5" width="12.28125" style="280" customWidth="1"/>
    <col min="6" max="6" width="13.421875" style="280" customWidth="1"/>
    <col min="7" max="7" width="11.28125" style="216" customWidth="1"/>
    <col min="8" max="8" width="12.57421875" style="216" customWidth="1"/>
    <col min="9" max="9" width="11.00390625" style="216" customWidth="1"/>
    <col min="10" max="10" width="12.421875" style="216" customWidth="1"/>
    <col min="11" max="11" width="11.421875" style="216" customWidth="1"/>
    <col min="12" max="12" width="14.00390625" style="216" customWidth="1"/>
    <col min="13" max="13" width="11.140625" style="216" customWidth="1"/>
    <col min="14" max="14" width="15.00390625" style="216" customWidth="1"/>
    <col min="19" max="16384" width="11.421875" style="216" customWidth="1"/>
  </cols>
  <sheetData>
    <row r="1" spans="1:14" ht="29.25" customHeight="1" thickBot="1">
      <c r="A1" s="215" t="s">
        <v>62</v>
      </c>
      <c r="C1" s="456" t="s">
        <v>63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3:14" ht="51" customHeight="1" thickBot="1">
      <c r="C2" s="469" t="s">
        <v>64</v>
      </c>
      <c r="D2" s="470"/>
      <c r="E2" s="454" t="s">
        <v>65</v>
      </c>
      <c r="F2" s="455"/>
      <c r="G2" s="456" t="s">
        <v>66</v>
      </c>
      <c r="H2" s="458"/>
      <c r="I2" s="459" t="s">
        <v>67</v>
      </c>
      <c r="J2" s="460"/>
      <c r="K2" s="459" t="s">
        <v>68</v>
      </c>
      <c r="L2" s="460"/>
      <c r="M2" s="459" t="s">
        <v>69</v>
      </c>
      <c r="N2" s="460"/>
    </row>
    <row r="3" spans="1:14" ht="66" customHeight="1" thickBot="1">
      <c r="A3" s="217"/>
      <c r="B3" s="217"/>
      <c r="C3" s="218" t="s">
        <v>70</v>
      </c>
      <c r="D3" s="219" t="s">
        <v>71</v>
      </c>
      <c r="E3" s="220" t="s">
        <v>70</v>
      </c>
      <c r="F3" s="221" t="s">
        <v>71</v>
      </c>
      <c r="G3" s="218" t="s">
        <v>70</v>
      </c>
      <c r="H3" s="219" t="s">
        <v>71</v>
      </c>
      <c r="I3" s="218" t="s">
        <v>70</v>
      </c>
      <c r="J3" s="219" t="s">
        <v>71</v>
      </c>
      <c r="K3" s="218" t="s">
        <v>70</v>
      </c>
      <c r="L3" s="219" t="s">
        <v>71</v>
      </c>
      <c r="M3" s="218" t="s">
        <v>70</v>
      </c>
      <c r="N3" s="219" t="s">
        <v>71</v>
      </c>
    </row>
    <row r="4" spans="1:14" ht="41.25" customHeight="1">
      <c r="A4" s="222" t="s">
        <v>72</v>
      </c>
      <c r="B4" s="222"/>
      <c r="C4" s="223">
        <v>0</v>
      </c>
      <c r="D4" s="224">
        <f>C4/$B$25</f>
        <v>0</v>
      </c>
      <c r="E4" s="225">
        <v>0</v>
      </c>
      <c r="F4" s="226">
        <f>E4/$B$25</f>
        <v>0</v>
      </c>
      <c r="G4" s="225">
        <v>0</v>
      </c>
      <c r="H4" s="227">
        <f>G4/$B$25</f>
        <v>0</v>
      </c>
      <c r="I4" s="225">
        <v>0</v>
      </c>
      <c r="J4" s="227">
        <f>I4/$B$25</f>
        <v>0</v>
      </c>
      <c r="K4" s="225">
        <v>0</v>
      </c>
      <c r="L4" s="227">
        <f>K4/$B$25</f>
        <v>0</v>
      </c>
      <c r="M4" s="225">
        <v>0</v>
      </c>
      <c r="N4" s="227">
        <f>M4/$B$25</f>
        <v>0</v>
      </c>
    </row>
    <row r="5" spans="1:14" ht="37.5" customHeight="1" thickBot="1">
      <c r="A5" s="228" t="s">
        <v>73</v>
      </c>
      <c r="B5" s="228"/>
      <c r="C5" s="229">
        <f>'[1]Sys actuel '!F5</f>
        <v>17.3376</v>
      </c>
      <c r="D5" s="230">
        <f>C5/$B$25</f>
        <v>0.03</v>
      </c>
      <c r="E5" s="231">
        <v>0</v>
      </c>
      <c r="F5" s="232">
        <f>E5/$B$25</f>
        <v>0</v>
      </c>
      <c r="G5" s="231">
        <v>0</v>
      </c>
      <c r="H5" s="233">
        <f>G5/$B$25</f>
        <v>0</v>
      </c>
      <c r="I5" s="231">
        <v>0</v>
      </c>
      <c r="J5" s="233">
        <f>I5/$B$25</f>
        <v>0</v>
      </c>
      <c r="K5" s="231">
        <v>0</v>
      </c>
      <c r="L5" s="233">
        <f>K5/$B$25</f>
        <v>0</v>
      </c>
      <c r="M5" s="231">
        <v>0</v>
      </c>
      <c r="N5" s="233">
        <f>M5/$B$25</f>
        <v>0</v>
      </c>
    </row>
    <row r="6" spans="1:14" ht="30" customHeight="1">
      <c r="A6" s="477" t="s">
        <v>74</v>
      </c>
      <c r="B6" s="234" t="s">
        <v>75</v>
      </c>
      <c r="C6" s="223">
        <f>'[1]Sys actuel '!F6+'[1]Sys actuel '!F7</f>
        <v>37.497600000000006</v>
      </c>
      <c r="D6" s="235"/>
      <c r="E6" s="236">
        <f>'[1]Franchise MV-1,4SMIC'!F6+'[1]Franchise MV-1,4SMIC'!F7</f>
        <v>21.599999999999998</v>
      </c>
      <c r="F6" s="237"/>
      <c r="G6" s="238">
        <f>'[1]Franch MV-1,3 SMIC'!F7</f>
        <v>27.36</v>
      </c>
      <c r="H6" s="227"/>
      <c r="I6" s="225">
        <f>'[1]Franchise MV-1,2 SMIC'!F7</f>
        <v>34.56</v>
      </c>
      <c r="J6" s="227"/>
      <c r="K6" s="225">
        <f>'[1]Exo MV 1,4 SMIC'!F6+'[1]Exo MV 1,4 SMIC'!F7</f>
        <v>37.497600000000006</v>
      </c>
      <c r="L6" s="239"/>
      <c r="M6" s="240">
        <f>'[1]exo MV 1,2 SMIC'!F6+'[1]exo MV 1,2 SMIC'!F7</f>
        <v>47.587199999999996</v>
      </c>
      <c r="N6" s="239"/>
    </row>
    <row r="7" spans="1:14" ht="36.75" customHeight="1" thickBot="1">
      <c r="A7" s="478"/>
      <c r="B7" s="228" t="s">
        <v>76</v>
      </c>
      <c r="C7" s="241">
        <f>'[1]Sys actuel '!F6+'[1]Sys actuel '!F8</f>
        <v>57.6576</v>
      </c>
      <c r="D7" s="242">
        <f>C7/B19</f>
        <v>0.0499515711228742</v>
      </c>
      <c r="E7" s="243">
        <f>'[1]Franchise MV-1,4SMIC'!F8</f>
        <v>43.199999999999996</v>
      </c>
      <c r="F7" s="233">
        <f>E7/B19</f>
        <v>0.03742625209006558</v>
      </c>
      <c r="G7" s="244">
        <f>'[1]Franch MV-1,3 SMIC'!F8</f>
        <v>54.72</v>
      </c>
      <c r="H7" s="233">
        <f>G7/B19</f>
        <v>0.04740658598074974</v>
      </c>
      <c r="I7" s="245">
        <f>'[1]Franchise MV-1,2 SMIC'!F8</f>
        <v>69.12</v>
      </c>
      <c r="J7" s="246">
        <f>I7/B19</f>
        <v>0.059882003344104935</v>
      </c>
      <c r="K7" s="245">
        <f>'[1]Exo MV 1,4 SMIC'!F6+'[1]Exo MV 1,4 SMIC'!F8</f>
        <v>57.6576</v>
      </c>
      <c r="L7" s="246">
        <f>K7/B19</f>
        <v>0.0499515711228742</v>
      </c>
      <c r="M7" s="245">
        <f>'[1]exo MV 1,2 SMIC'!F6+'[1]exo MV 1,2 SMIC'!F8</f>
        <v>74.9472</v>
      </c>
      <c r="N7" s="246">
        <f>M7/B19</f>
        <v>0.06493038890380932</v>
      </c>
    </row>
    <row r="8" spans="1:14" ht="29.25" customHeight="1">
      <c r="A8" s="477" t="s">
        <v>77</v>
      </c>
      <c r="B8" s="234" t="s">
        <v>75</v>
      </c>
      <c r="C8" s="223">
        <f>'[1]Sys actuel '!F9+'[1]Sys actuel '!F10+'[1]Sys actuel '!F11</f>
        <v>118.28110000000001</v>
      </c>
      <c r="D8" s="235"/>
      <c r="E8" s="461" t="s">
        <v>78</v>
      </c>
      <c r="F8" s="462"/>
      <c r="G8" s="462"/>
      <c r="H8" s="462"/>
      <c r="I8" s="462"/>
      <c r="J8" s="462"/>
      <c r="K8" s="462"/>
      <c r="L8" s="462"/>
      <c r="M8" s="462"/>
      <c r="N8" s="463"/>
    </row>
    <row r="9" spans="1:14" ht="30" customHeight="1" thickBot="1">
      <c r="A9" s="478"/>
      <c r="B9" s="228" t="s">
        <v>76</v>
      </c>
      <c r="C9" s="241">
        <f>'[1]Sys actuel '!F9+'[1]Sys actuel '!F10+'[1]Sys actuel '!F12</f>
        <v>178.9221</v>
      </c>
      <c r="D9" s="242">
        <f>C9/B23</f>
        <v>0.0885765028979355</v>
      </c>
      <c r="E9" s="464"/>
      <c r="F9" s="465"/>
      <c r="G9" s="465"/>
      <c r="H9" s="465"/>
      <c r="I9" s="465"/>
      <c r="J9" s="465"/>
      <c r="K9" s="465"/>
      <c r="L9" s="465"/>
      <c r="M9" s="465"/>
      <c r="N9" s="466"/>
    </row>
    <row r="10" spans="1:14" s="253" customFormat="1" ht="42" customHeight="1" thickBot="1">
      <c r="A10" s="479" t="s">
        <v>79</v>
      </c>
      <c r="B10" s="247" t="s">
        <v>80</v>
      </c>
      <c r="C10" s="471"/>
      <c r="D10" s="472"/>
      <c r="E10" s="248">
        <f>'[1]Franchise MV-1,4SMIC'!F10+'[1]Franchise MV-1,4SMIC'!F11</f>
        <v>81.30825</v>
      </c>
      <c r="F10" s="249"/>
      <c r="G10" s="250">
        <f>'[1]Franch MV-1,3 SMIC'!F10+'[1]Franch MV-1,3 SMIC'!F11</f>
        <v>87.62325</v>
      </c>
      <c r="H10" s="251"/>
      <c r="I10" s="252">
        <f>'[1]Franchise MV-1,2 SMIC'!F10+'[1]Franchise MV-1,2 SMIC'!F11</f>
        <v>94.55000000000001</v>
      </c>
      <c r="J10" s="239"/>
      <c r="K10" s="248">
        <f>'[1]Exo MV 1,4 SMIC'!F9+'[1]Exo MV 1,4 SMIC'!F10+'[1]Exo MV 1,4 SMIC'!F11</f>
        <v>88.8401</v>
      </c>
      <c r="L10" s="227"/>
      <c r="M10" s="252">
        <f>'[1]exo MV 1,2 SMIC'!F9+'[1]exo MV 1,2 SMIC'!F10+'[1]exo MV 1,2 SMIC'!F11</f>
        <v>97.48345</v>
      </c>
      <c r="N10" s="239"/>
    </row>
    <row r="11" spans="1:14" s="253" customFormat="1" ht="55.5" customHeight="1" thickBot="1">
      <c r="A11" s="480"/>
      <c r="B11" s="254" t="s">
        <v>81</v>
      </c>
      <c r="C11" s="473"/>
      <c r="D11" s="474"/>
      <c r="E11" s="255">
        <f>'[1]Franchise MV-1,4SMIC'!H9+'[1]Franchise MV-1,4SMIC'!H10+'[1]Franchise MV-1,4SMIC'!H11</f>
        <v>89.9941</v>
      </c>
      <c r="F11" s="256"/>
      <c r="G11" s="257">
        <f>'[1]Franch MV-1,3 SMIC'!H9+'[1]Franch MV-1,3 SMIC'!H10+'[1]Franch MV-1,3 SMIC'!H11</f>
        <v>81.9021</v>
      </c>
      <c r="H11" s="258"/>
      <c r="I11" s="255">
        <f>'[1]Franchise MV-1,2 SMIC'!H9+'[1]Franchise MV-1,2 SMIC'!H10+'[1]Franchise MV-1,2 SMIC'!H11</f>
        <v>73.83810000000001</v>
      </c>
      <c r="J11" s="258"/>
      <c r="K11" s="255">
        <f>'[1]Exo MV 1,4 SMIC'!H9+'[1]Exo MV 1,4 SMIC'!H10+'[1]Exo MV 1,4 SMIC'!H11</f>
        <v>89.9941</v>
      </c>
      <c r="L11" s="258"/>
      <c r="M11" s="255">
        <f>'[1]exo MV 1,2 SMIC'!H9+'[1]exo MV 1,2 SMIC'!H10+'[1]exo MV 1,2 SMIC'!H11</f>
        <v>73.83810000000001</v>
      </c>
      <c r="N11" s="258"/>
    </row>
    <row r="12" spans="1:14" s="253" customFormat="1" ht="45.75" customHeight="1" thickBot="1">
      <c r="A12" s="480"/>
      <c r="B12" s="247" t="s">
        <v>82</v>
      </c>
      <c r="C12" s="473"/>
      <c r="D12" s="474"/>
      <c r="E12" s="259">
        <f>'[1]Franchise MV-1,4SMIC'!F10+'[1]Franchise MV-1,4SMIC'!F12</f>
        <v>119.40674999999999</v>
      </c>
      <c r="F12" s="260">
        <f>E12/$B$22</f>
        <v>0.07389132154026849</v>
      </c>
      <c r="G12" s="261">
        <f>'[1]Franch MV-1,3 SMIC'!F10+'[1]Franch MV-1,3 SMIC'!F12</f>
        <v>120.49324999999999</v>
      </c>
      <c r="H12" s="262">
        <f>G12/B21</f>
        <v>0.08029933671031507</v>
      </c>
      <c r="I12" s="263">
        <f>'[1]Franchise MV-1,2 SMIC'!F10+'[1]Franchise MV-1,2 SMIC'!F12</f>
        <v>119.93800000000002</v>
      </c>
      <c r="J12" s="264">
        <f>I12/B20</f>
        <v>0.08659008146563052</v>
      </c>
      <c r="K12" s="259">
        <f>'[1]Exo MV 1,4 SMIC'!F9+'[1]Exo MV 1,4 SMIC'!F10+'[1]Exo MV 1,4 SMIC'!F12</f>
        <v>120.01160000000002</v>
      </c>
      <c r="L12" s="260">
        <f>K12/B22</f>
        <v>0.07426561500218445</v>
      </c>
      <c r="M12" s="263">
        <f>'[1]exo MV 1,2 SMIC'!F9+'[1]exo MV 1,2 SMIC'!F10+'[1]exo MV 1,2 SMIC'!F12</f>
        <v>119.98645</v>
      </c>
      <c r="N12" s="264">
        <f>M12/B20</f>
        <v>0.08662506028341145</v>
      </c>
    </row>
    <row r="13" spans="1:14" s="253" customFormat="1" ht="61.5" customHeight="1" thickBot="1">
      <c r="A13" s="481"/>
      <c r="B13" s="254" t="s">
        <v>81</v>
      </c>
      <c r="C13" s="475"/>
      <c r="D13" s="476"/>
      <c r="E13" s="241">
        <f>'[1]Franchise MV-1,4SMIC'!H9+'[1]Franchise MV-1,4SMIC'!H10+'[1]Franchise MV-1,4SMIC'!H12</f>
        <v>122.32010000000001</v>
      </c>
      <c r="F13" s="265">
        <f>E13/$B$22</f>
        <v>0.07569416167794366</v>
      </c>
      <c r="G13" s="266">
        <f>'[1]Franch MV-1,3 SMIC'!H9+'[1]Franch MV-1,3 SMIC'!H10+'[1]Franch MV-1,3 SMIC'!H12</f>
        <v>106.12210000000002</v>
      </c>
      <c r="H13" s="267">
        <f>G13/B21</f>
        <v>0.07072208808630964</v>
      </c>
      <c r="I13" s="241">
        <f>'[1]Franchise MV-1,2 SMIC'!H9+'[1]Franchise MV-1,2 SMIC'!H10+'[1]Franchise MV-1,2 SMIC'!H12</f>
        <v>89.9941</v>
      </c>
      <c r="J13" s="267">
        <f>I13/B20</f>
        <v>0.06497187255437059</v>
      </c>
      <c r="K13" s="241">
        <f>'[1]Exo MV 1,4 SMIC'!H9+'[1]Exo MV 1,4 SMIC'!H10+'[1]Exo MV 1,4 SMIC'!H12</f>
        <v>122.32010000000001</v>
      </c>
      <c r="L13" s="267">
        <f>K13/B22</f>
        <v>0.07569416167794366</v>
      </c>
      <c r="M13" s="241">
        <f>'[1]exo MV 1,2 SMIC'!H9+'[1]exo MV 1,2 SMIC'!H10+'[1]exo MV 1,2 SMIC'!H12</f>
        <v>89.9941</v>
      </c>
      <c r="N13" s="267">
        <f>M13/B20</f>
        <v>0.06497187255437059</v>
      </c>
    </row>
    <row r="14" spans="1:14" s="253" customFormat="1" ht="32.25" customHeight="1">
      <c r="A14" s="480" t="s">
        <v>83</v>
      </c>
      <c r="B14" s="268" t="s">
        <v>75</v>
      </c>
      <c r="C14" s="269">
        <f>'[1]Sys actuel '!F13+'[1]Sys actuel '!F14+'[1]Sys actuel '!F15+'[1]Sys actuel '!F16</f>
        <v>239.50010000000003</v>
      </c>
      <c r="D14" s="270"/>
      <c r="E14" s="461" t="s">
        <v>84</v>
      </c>
      <c r="F14" s="462"/>
      <c r="G14" s="462"/>
      <c r="H14" s="462"/>
      <c r="I14" s="462"/>
      <c r="J14" s="462"/>
      <c r="K14" s="462"/>
      <c r="L14" s="462"/>
      <c r="M14" s="462"/>
      <c r="N14" s="463"/>
    </row>
    <row r="15" spans="1:14" ht="37.5" customHeight="1" thickBot="1">
      <c r="A15" s="481"/>
      <c r="B15" s="228" t="s">
        <v>76</v>
      </c>
      <c r="C15" s="271">
        <f>'[1]Sys actuel '!F13+'[1]Sys actuel '!F14+'[1]Sys actuel '!F15+'[1]Sys actuel '!F17</f>
        <v>300.12010000000004</v>
      </c>
      <c r="D15" s="272">
        <f>C15/B24</f>
        <v>0.10400343073977493</v>
      </c>
      <c r="E15" s="464"/>
      <c r="F15" s="465"/>
      <c r="G15" s="465"/>
      <c r="H15" s="465"/>
      <c r="I15" s="465"/>
      <c r="J15" s="465"/>
      <c r="K15" s="465"/>
      <c r="L15" s="465"/>
      <c r="M15" s="465"/>
      <c r="N15" s="466"/>
    </row>
    <row r="17" ht="13.5" thickBot="1"/>
    <row r="18" spans="1:2" ht="13.5" thickBot="1">
      <c r="A18" s="467" t="s">
        <v>85</v>
      </c>
      <c r="B18" s="468"/>
    </row>
    <row r="19" spans="1:2" ht="12.75">
      <c r="A19" s="273" t="s">
        <v>86</v>
      </c>
      <c r="B19" s="274">
        <v>1154.27</v>
      </c>
    </row>
    <row r="20" spans="1:2" ht="12.75">
      <c r="A20" s="275" t="s">
        <v>87</v>
      </c>
      <c r="B20" s="276">
        <f>B19*1.2</f>
        <v>1385.124</v>
      </c>
    </row>
    <row r="21" spans="1:2" ht="12.75">
      <c r="A21" s="275" t="s">
        <v>88</v>
      </c>
      <c r="B21" s="276">
        <f>B19*1.3</f>
        <v>1500.551</v>
      </c>
    </row>
    <row r="22" spans="1:2" ht="12.75">
      <c r="A22" s="275" t="s">
        <v>89</v>
      </c>
      <c r="B22" s="276">
        <f>B19*1.4</f>
        <v>1615.9779999999998</v>
      </c>
    </row>
    <row r="23" spans="1:2" ht="12.75">
      <c r="A23" s="275" t="s">
        <v>90</v>
      </c>
      <c r="B23" s="276">
        <f>B19*1.75</f>
        <v>2019.9724999999999</v>
      </c>
    </row>
    <row r="24" spans="1:2" ht="12.75">
      <c r="A24" s="275" t="s">
        <v>91</v>
      </c>
      <c r="B24" s="276">
        <f>B19*2.5</f>
        <v>2885.675</v>
      </c>
    </row>
    <row r="25" spans="1:2" ht="12.75">
      <c r="A25" s="275" t="s">
        <v>92</v>
      </c>
      <c r="B25" s="276">
        <v>577.92</v>
      </c>
    </row>
    <row r="26" spans="1:4" ht="13.5" thickBot="1">
      <c r="A26" s="277" t="s">
        <v>93</v>
      </c>
      <c r="B26" s="278">
        <v>120</v>
      </c>
      <c r="D26" s="279"/>
    </row>
  </sheetData>
  <mergeCells count="15">
    <mergeCell ref="E14:N15"/>
    <mergeCell ref="A18:B18"/>
    <mergeCell ref="C2:D2"/>
    <mergeCell ref="I2:J2"/>
    <mergeCell ref="C10:D13"/>
    <mergeCell ref="A6:A7"/>
    <mergeCell ref="A8:A9"/>
    <mergeCell ref="A10:A13"/>
    <mergeCell ref="A14:A15"/>
    <mergeCell ref="E8:N9"/>
    <mergeCell ref="E2:F2"/>
    <mergeCell ref="C1:N1"/>
    <mergeCell ref="G2:H2"/>
    <mergeCell ref="K2:L2"/>
    <mergeCell ref="M2:N2"/>
  </mergeCells>
  <printOptions/>
  <pageMargins left="0" right="0" top="0" bottom="0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7">
      <selection activeCell="P6" sqref="P6"/>
    </sheetView>
  </sheetViews>
  <sheetFormatPr defaultColWidth="11.421875" defaultRowHeight="12.75"/>
  <cols>
    <col min="1" max="1" width="31.140625" style="216" customWidth="1"/>
    <col min="2" max="2" width="21.28125" style="216" customWidth="1"/>
    <col min="3" max="3" width="11.00390625" style="253" customWidth="1"/>
    <col min="4" max="4" width="14.00390625" style="216" customWidth="1"/>
    <col min="5" max="5" width="12.28125" style="280" customWidth="1"/>
    <col min="6" max="6" width="13.421875" style="280" customWidth="1"/>
    <col min="7" max="7" width="11.28125" style="216" customWidth="1"/>
    <col min="8" max="8" width="12.57421875" style="216" customWidth="1"/>
    <col min="9" max="9" width="11.00390625" style="216" customWidth="1"/>
    <col min="10" max="10" width="14.28125" style="216" customWidth="1"/>
    <col min="11" max="11" width="11.421875" style="216" customWidth="1"/>
    <col min="12" max="12" width="14.00390625" style="216" customWidth="1"/>
    <col min="13" max="13" width="11.140625" style="216" customWidth="1"/>
    <col min="14" max="14" width="15.00390625" style="216" customWidth="1"/>
    <col min="19" max="16384" width="11.421875" style="216" customWidth="1"/>
  </cols>
  <sheetData>
    <row r="1" spans="1:14" ht="29.25" customHeight="1" thickBot="1">
      <c r="A1" s="215" t="s">
        <v>94</v>
      </c>
      <c r="C1" s="456" t="s">
        <v>63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8"/>
    </row>
    <row r="2" spans="3:14" ht="69.75" customHeight="1" thickBot="1">
      <c r="C2" s="469" t="s">
        <v>64</v>
      </c>
      <c r="D2" s="470"/>
      <c r="E2" s="454" t="s">
        <v>95</v>
      </c>
      <c r="F2" s="455"/>
      <c r="G2" s="454" t="s">
        <v>96</v>
      </c>
      <c r="H2" s="455"/>
      <c r="I2" s="454" t="s">
        <v>97</v>
      </c>
      <c r="J2" s="455"/>
      <c r="K2" s="454" t="s">
        <v>98</v>
      </c>
      <c r="L2" s="455"/>
      <c r="M2" s="454" t="s">
        <v>99</v>
      </c>
      <c r="N2" s="455"/>
    </row>
    <row r="3" spans="1:14" ht="66" customHeight="1" thickBot="1">
      <c r="A3" s="217"/>
      <c r="B3" s="217"/>
      <c r="C3" s="218" t="s">
        <v>70</v>
      </c>
      <c r="D3" s="219" t="s">
        <v>71</v>
      </c>
      <c r="E3" s="220" t="s">
        <v>70</v>
      </c>
      <c r="F3" s="221" t="s">
        <v>71</v>
      </c>
      <c r="G3" s="218" t="s">
        <v>70</v>
      </c>
      <c r="H3" s="219" t="s">
        <v>71</v>
      </c>
      <c r="I3" s="218" t="s">
        <v>70</v>
      </c>
      <c r="J3" s="219" t="s">
        <v>71</v>
      </c>
      <c r="K3" s="218" t="s">
        <v>70</v>
      </c>
      <c r="L3" s="219" t="s">
        <v>71</v>
      </c>
      <c r="M3" s="218" t="s">
        <v>70</v>
      </c>
      <c r="N3" s="219" t="s">
        <v>71</v>
      </c>
    </row>
    <row r="4" spans="1:14" ht="41.25" customHeight="1">
      <c r="A4" s="222" t="s">
        <v>72</v>
      </c>
      <c r="B4" s="222"/>
      <c r="C4" s="223">
        <v>0</v>
      </c>
      <c r="D4" s="224">
        <f>C4/$B$24</f>
        <v>0</v>
      </c>
      <c r="E4" s="225">
        <v>0</v>
      </c>
      <c r="F4" s="226">
        <f>E4/$B$24</f>
        <v>0</v>
      </c>
      <c r="G4" s="225">
        <v>0</v>
      </c>
      <c r="H4" s="227">
        <f>G4/$B$24</f>
        <v>0</v>
      </c>
      <c r="I4" s="225">
        <v>0</v>
      </c>
      <c r="J4" s="227">
        <f>I4/$B$24</f>
        <v>0</v>
      </c>
      <c r="K4" s="225">
        <v>0</v>
      </c>
      <c r="L4" s="227">
        <f>K4/$B$24</f>
        <v>0</v>
      </c>
      <c r="M4" s="225">
        <v>0</v>
      </c>
      <c r="N4" s="227">
        <f>M4/$B$24</f>
        <v>0</v>
      </c>
    </row>
    <row r="5" spans="1:14" ht="37.5" customHeight="1" thickBot="1">
      <c r="A5" s="228" t="s">
        <v>73</v>
      </c>
      <c r="B5" s="228"/>
      <c r="C5" s="229">
        <f>'[2]Sys actuel '!F5</f>
        <v>17.3376</v>
      </c>
      <c r="D5" s="230">
        <f>C5/$B$24</f>
        <v>0.03</v>
      </c>
      <c r="E5" s="231">
        <v>0</v>
      </c>
      <c r="F5" s="232">
        <f>E5/$B$24</f>
        <v>0</v>
      </c>
      <c r="G5" s="231">
        <v>0</v>
      </c>
      <c r="H5" s="233">
        <f>G5/$B$24</f>
        <v>0</v>
      </c>
      <c r="I5" s="231">
        <v>0</v>
      </c>
      <c r="J5" s="233">
        <f>I5/$B$24</f>
        <v>0</v>
      </c>
      <c r="K5" s="231">
        <v>0</v>
      </c>
      <c r="L5" s="233">
        <f>K5/$B$24</f>
        <v>0</v>
      </c>
      <c r="M5" s="231">
        <v>0</v>
      </c>
      <c r="N5" s="233">
        <f>M5/$B$24</f>
        <v>0</v>
      </c>
    </row>
    <row r="6" spans="1:14" ht="30" customHeight="1">
      <c r="A6" s="477" t="s">
        <v>74</v>
      </c>
      <c r="B6" s="234" t="s">
        <v>75</v>
      </c>
      <c r="C6" s="223">
        <f>'[2]Sys actuel '!F6+'[2]Sys actuel '!F7</f>
        <v>37.497600000000006</v>
      </c>
      <c r="D6" s="235"/>
      <c r="E6" s="236">
        <f>'[2] H 1 Franchise MV-1,4SMIC'!F6+'[2] H 1 Franchise MV-1,4SMIC'!F7</f>
        <v>21.599999999999998</v>
      </c>
      <c r="F6" s="237"/>
      <c r="G6" s="281">
        <f>'[2]H 2 Franchise MV-1,4SMIC '!F7</f>
        <v>24.48</v>
      </c>
      <c r="H6" s="227"/>
      <c r="I6" s="236">
        <f>'[2]H 3 - Franchise MV-1,4SMIC'!F7</f>
        <v>27.36</v>
      </c>
      <c r="J6" s="227"/>
      <c r="K6" s="236">
        <f>'[2]H 4 - Franchise MV-1,5SMIC'!F7</f>
        <v>23.04</v>
      </c>
      <c r="L6" s="282"/>
      <c r="M6" s="236">
        <f>'[2]H 5 - Franchise MV-1,5SMIC'!F7</f>
        <v>25.2</v>
      </c>
      <c r="N6" s="239"/>
    </row>
    <row r="7" spans="1:14" ht="36.75" customHeight="1" thickBot="1">
      <c r="A7" s="478"/>
      <c r="B7" s="228" t="s">
        <v>76</v>
      </c>
      <c r="C7" s="241">
        <f>'[2]Sys actuel '!F6+'[2]Sys actuel '!F8</f>
        <v>57.6576</v>
      </c>
      <c r="D7" s="242">
        <f>C7/B19</f>
        <v>0.0499515711228742</v>
      </c>
      <c r="E7" s="243">
        <f>'[2] H 1 Franchise MV-1,4SMIC'!F8</f>
        <v>43.199999999999996</v>
      </c>
      <c r="F7" s="233">
        <f>E7/B19</f>
        <v>0.03742625209006558</v>
      </c>
      <c r="G7" s="244">
        <f>'[2]H 2 Franchise MV-1,4SMIC '!F8</f>
        <v>48.96</v>
      </c>
      <c r="H7" s="233">
        <f>G7/B19</f>
        <v>0.04241641903540766</v>
      </c>
      <c r="I7" s="243">
        <f>'[2]H 3 - Franchise MV-1,4SMIC'!F8</f>
        <v>54.72</v>
      </c>
      <c r="J7" s="246">
        <f>I7/B19</f>
        <v>0.04740658598074974</v>
      </c>
      <c r="K7" s="243">
        <f>'[2]H 4 - Franchise MV-1,5SMIC'!F8</f>
        <v>46.08</v>
      </c>
      <c r="L7" s="246">
        <f>K7/B19</f>
        <v>0.03992133556273662</v>
      </c>
      <c r="M7" s="243">
        <f>'[2]H 5 - Franchise MV-1,5SMIC'!F8</f>
        <v>50.4</v>
      </c>
      <c r="N7" s="246">
        <f>M7/B19</f>
        <v>0.04366396077174318</v>
      </c>
    </row>
    <row r="8" spans="1:14" ht="29.25" customHeight="1">
      <c r="A8" s="477" t="s">
        <v>77</v>
      </c>
      <c r="B8" s="234" t="s">
        <v>75</v>
      </c>
      <c r="C8" s="223">
        <f>'[2]Sys actuel '!F9+'[2]Sys actuel '!F10+'[2]Sys actuel '!F11</f>
        <v>118.28110000000001</v>
      </c>
      <c r="D8" s="235"/>
      <c r="E8" s="461" t="s">
        <v>100</v>
      </c>
      <c r="F8" s="462"/>
      <c r="G8" s="462"/>
      <c r="H8" s="462"/>
      <c r="I8" s="462"/>
      <c r="J8" s="462"/>
      <c r="K8" s="462"/>
      <c r="L8" s="462"/>
      <c r="M8" s="462"/>
      <c r="N8" s="463"/>
    </row>
    <row r="9" spans="1:14" ht="30" customHeight="1" thickBot="1">
      <c r="A9" s="478"/>
      <c r="B9" s="228" t="s">
        <v>76</v>
      </c>
      <c r="C9" s="241">
        <f>'[2]Sys actuel '!F9+'[2]Sys actuel '!F10+'[2]Sys actuel '!F12</f>
        <v>178.9221</v>
      </c>
      <c r="D9" s="283">
        <f>C9/B22</f>
        <v>0.0885765028979355</v>
      </c>
      <c r="E9" s="243">
        <v>129</v>
      </c>
      <c r="F9" s="284">
        <f>E9/B22</f>
        <v>0.06386225555050874</v>
      </c>
      <c r="G9" s="243">
        <v>139</v>
      </c>
      <c r="H9" s="233">
        <f>G9/B22</f>
        <v>0.06881281799628461</v>
      </c>
      <c r="I9" s="243">
        <v>147</v>
      </c>
      <c r="J9" s="233">
        <f>I9/B22</f>
        <v>0.0727732679529053</v>
      </c>
      <c r="K9" s="243">
        <v>157</v>
      </c>
      <c r="L9" s="233">
        <f>K9/B22</f>
        <v>0.07772383039868118</v>
      </c>
      <c r="M9" s="285">
        <v>166</v>
      </c>
      <c r="N9" s="233">
        <f>M9/B22</f>
        <v>0.08217933659987946</v>
      </c>
    </row>
    <row r="10" spans="1:14" s="253" customFormat="1" ht="42" customHeight="1" thickBot="1">
      <c r="A10" s="479" t="s">
        <v>101</v>
      </c>
      <c r="B10" s="247" t="s">
        <v>80</v>
      </c>
      <c r="C10" s="482"/>
      <c r="D10" s="483"/>
      <c r="E10" s="248">
        <f>'[2] H 1 Franchise MV-1,4SMIC'!F10+'[2] H 1 Franchise MV-1,4SMIC'!F11</f>
        <v>85.92425</v>
      </c>
      <c r="F10" s="249"/>
      <c r="G10" s="250">
        <f>'[2]H 2 Franchise MV-1,4SMIC '!F10+'[2]H 2 Franchise MV-1,4SMIC '!F11</f>
        <v>93.99575000000002</v>
      </c>
      <c r="H10" s="251"/>
      <c r="I10" s="252">
        <f>'[2]H 3 - Franchise MV-1,4SMIC'!F10+'[2]H 3 - Franchise MV-1,4SMIC'!F11</f>
        <v>100.91325</v>
      </c>
      <c r="J10" s="286"/>
      <c r="K10" s="252">
        <f>'[2]H 4 - Franchise MV-1,5SMIC'!F10+'[2]H 4 - Franchise MV-1,5SMIC'!F11</f>
        <v>101.7405</v>
      </c>
      <c r="L10" s="227"/>
      <c r="M10" s="252">
        <f>'[2]H 5 - Franchise MV-1,5SMIC'!F10+'[2]H 5 - Franchise MV-1,5SMIC'!F11</f>
        <v>108.230625</v>
      </c>
      <c r="N10" s="239"/>
    </row>
    <row r="11" spans="1:14" s="253" customFormat="1" ht="55.5" customHeight="1" thickBot="1">
      <c r="A11" s="480"/>
      <c r="B11" s="254" t="s">
        <v>81</v>
      </c>
      <c r="C11" s="484"/>
      <c r="D11" s="485"/>
      <c r="E11" s="241">
        <f>'[2] H 1 Franchise MV-1,4SMIC'!H9+'[2] H 1 Franchise MV-1,4SMIC'!H10+'[2] H 1 Franchise MV-1,4SMIC'!H11</f>
        <v>89.9941</v>
      </c>
      <c r="F11" s="287"/>
      <c r="G11" s="288">
        <f>'[2]H 2 Franchise MV-1,4SMIC '!H9+'[2]H 2 Franchise MV-1,4SMIC '!H10+'[2]H 2 Franchise MV-1,4SMIC '!H11</f>
        <v>89.9941</v>
      </c>
      <c r="H11" s="267"/>
      <c r="I11" s="241">
        <f>G11</f>
        <v>89.9941</v>
      </c>
      <c r="J11" s="267"/>
      <c r="K11" s="241">
        <f>'[2]H 4 - Franchise MV-1,5SMIC'!H9+'[2]H 4 - Franchise MV-1,5SMIC'!H10+'[2]H 4 - Franchise MV-1,5SMIC'!H11</f>
        <v>98.1421</v>
      </c>
      <c r="L11" s="267"/>
      <c r="M11" s="241">
        <f>'[2]H 5 - Franchise MV-1,5SMIC'!H9+'[2]H 5 - Franchise MV-1,5SMIC'!H10+'[2]H 5 - Franchise MV-1,5SMIC'!H11</f>
        <v>98.1421</v>
      </c>
      <c r="N11" s="267"/>
    </row>
    <row r="12" spans="1:14" s="253" customFormat="1" ht="45.75" customHeight="1" thickBot="1">
      <c r="A12" s="480"/>
      <c r="B12" s="247" t="s">
        <v>82</v>
      </c>
      <c r="C12" s="484"/>
      <c r="D12" s="485"/>
      <c r="E12" s="289">
        <f>'[2] H 1 Franchise MV-1,4SMIC'!F10+'[2] H 1 Franchise MV-1,4SMIC'!F12</f>
        <v>128.64075</v>
      </c>
      <c r="F12" s="290">
        <f>E12/$B$20</f>
        <v>0.0796055082433053</v>
      </c>
      <c r="G12" s="291">
        <f>'[2]H 2 Franchise MV-1,4SMIC '!F10+'[2]H 2 Franchise MV-1,4SMIC '!F12</f>
        <v>139.02125</v>
      </c>
      <c r="H12" s="292">
        <f>G12/$B$20</f>
        <v>0.08602917242685236</v>
      </c>
      <c r="I12" s="289">
        <f>'[2]H 3 - Franchise MV-1,4SMIC'!F10+'[2]H 3 - Franchise MV-1,4SMIC'!F12</f>
        <v>147.09325</v>
      </c>
      <c r="J12" s="290">
        <f>I12/B20</f>
        <v>0.09102428993464022</v>
      </c>
      <c r="K12" s="289">
        <f>'[2]H 4 - Franchise MV-1,5SMIC'!F10+'[2]H 4 - Franchise MV-1,5SMIC'!F12</f>
        <v>157.1805</v>
      </c>
      <c r="L12" s="290">
        <f>K12/B21</f>
        <v>0.09078205272596533</v>
      </c>
      <c r="M12" s="289">
        <f>'[2]H 5 - Franchise MV-1,5SMIC'!F10+'[2]H 5 - Franchise MV-1,5SMIC'!F12</f>
        <v>165.830625</v>
      </c>
      <c r="N12" s="290">
        <f>M12/B21</f>
        <v>0.09577806752319648</v>
      </c>
    </row>
    <row r="13" spans="1:14" s="253" customFormat="1" ht="61.5" customHeight="1" thickBot="1">
      <c r="A13" s="481"/>
      <c r="B13" s="254" t="s">
        <v>81</v>
      </c>
      <c r="C13" s="486"/>
      <c r="D13" s="487"/>
      <c r="E13" s="241">
        <f>'[2] H 1 Franchise MV-1,4SMIC'!H9+'[2] H 1 Franchise MV-1,4SMIC'!H10+'[2] H 1 Franchise MV-1,4SMIC'!H12</f>
        <v>122.32010000000001</v>
      </c>
      <c r="F13" s="267">
        <f>E13/$B$20</f>
        <v>0.07569416167794366</v>
      </c>
      <c r="G13" s="266">
        <f>'[2]H 2 Franchise MV-1,4SMIC '!H9+'[2]H 2 Franchise MV-1,4SMIC '!H10+'[2]H 2 Franchise MV-1,4SMIC '!H12</f>
        <v>122.32010000000001</v>
      </c>
      <c r="H13" s="258">
        <f>G13/$B$20</f>
        <v>0.07569416167794366</v>
      </c>
      <c r="I13" s="241">
        <f>G13</f>
        <v>122.32010000000001</v>
      </c>
      <c r="J13" s="267">
        <f>I13/B20</f>
        <v>0.07569416167794366</v>
      </c>
      <c r="K13" s="241">
        <f>'[2]H 4 - Franchise MV-1,5SMIC'!H9+'[2]H 4 - Franchise MV-1,5SMIC'!H10+'[2]H 4 - Franchise MV-1,5SMIC'!H12</f>
        <v>138.46210000000002</v>
      </c>
      <c r="L13" s="267">
        <f>K13/B21</f>
        <v>0.07997094844938071</v>
      </c>
      <c r="M13" s="241">
        <f>'[2]H 5 - Franchise MV-1,5SMIC'!H9+'[2]H 5 - Franchise MV-1,5SMIC'!H10+'[2]H 5 - Franchise MV-1,5SMIC'!H12</f>
        <v>138.46210000000002</v>
      </c>
      <c r="N13" s="267">
        <f>M13/B21</f>
        <v>0.07997094844938071</v>
      </c>
    </row>
    <row r="14" spans="1:14" s="253" customFormat="1" ht="32.25" customHeight="1">
      <c r="A14" s="480" t="s">
        <v>83</v>
      </c>
      <c r="B14" s="268" t="s">
        <v>75</v>
      </c>
      <c r="C14" s="269">
        <f>'[2]Sys actuel '!F13+'[2]Sys actuel '!F14+'[2]Sys actuel '!F15+'[2]Sys actuel '!F16</f>
        <v>239.50010000000003</v>
      </c>
      <c r="D14" s="270"/>
      <c r="E14" s="461" t="s">
        <v>100</v>
      </c>
      <c r="F14" s="462"/>
      <c r="G14" s="462"/>
      <c r="H14" s="462"/>
      <c r="I14" s="462"/>
      <c r="J14" s="462"/>
      <c r="K14" s="462"/>
      <c r="L14" s="462"/>
      <c r="M14" s="462"/>
      <c r="N14" s="463"/>
    </row>
    <row r="15" spans="1:14" ht="37.5" customHeight="1" thickBot="1">
      <c r="A15" s="481"/>
      <c r="B15" s="228" t="s">
        <v>76</v>
      </c>
      <c r="C15" s="271">
        <f>'[2]Sys actuel '!F13+'[2]Sys actuel '!F14+'[2]Sys actuel '!F15+'[2]Sys actuel '!F17</f>
        <v>300.12010000000004</v>
      </c>
      <c r="D15" s="272">
        <f>C15/B23</f>
        <v>0.10400343073977493</v>
      </c>
      <c r="E15" s="243">
        <v>129</v>
      </c>
      <c r="F15" s="284">
        <f>E15/B23</f>
        <v>0.04470357888535611</v>
      </c>
      <c r="G15" s="243">
        <v>139</v>
      </c>
      <c r="H15" s="233">
        <f>G15/B23</f>
        <v>0.04816897259739922</v>
      </c>
      <c r="I15" s="243">
        <v>147</v>
      </c>
      <c r="J15" s="233">
        <f>I15/B23</f>
        <v>0.050941287567033706</v>
      </c>
      <c r="K15" s="243">
        <v>157</v>
      </c>
      <c r="L15" s="233">
        <f>K15/B23</f>
        <v>0.054406681279076816</v>
      </c>
      <c r="M15" s="285">
        <v>166</v>
      </c>
      <c r="N15" s="233">
        <f>M15/B23</f>
        <v>0.057525535619915615</v>
      </c>
    </row>
    <row r="17" ht="13.5" thickBot="1"/>
    <row r="18" spans="1:2" ht="13.5" thickBot="1">
      <c r="A18" s="467" t="s">
        <v>85</v>
      </c>
      <c r="B18" s="468"/>
    </row>
    <row r="19" spans="1:2" ht="12.75">
      <c r="A19" s="273" t="s">
        <v>86</v>
      </c>
      <c r="B19" s="274">
        <v>1154.27</v>
      </c>
    </row>
    <row r="20" spans="1:2" ht="12.75">
      <c r="A20" s="275" t="s">
        <v>89</v>
      </c>
      <c r="B20" s="276">
        <f>B19*1.4</f>
        <v>1615.9779999999998</v>
      </c>
    </row>
    <row r="21" spans="1:2" ht="12.75">
      <c r="A21" s="275" t="s">
        <v>102</v>
      </c>
      <c r="B21" s="276">
        <f>B19*1.5</f>
        <v>1731.405</v>
      </c>
    </row>
    <row r="22" spans="1:2" ht="12.75">
      <c r="A22" s="275" t="s">
        <v>90</v>
      </c>
      <c r="B22" s="276">
        <f>B19*1.75</f>
        <v>2019.9724999999999</v>
      </c>
    </row>
    <row r="23" spans="1:2" ht="12.75">
      <c r="A23" s="275" t="s">
        <v>91</v>
      </c>
      <c r="B23" s="276">
        <f>B19*2.5</f>
        <v>2885.675</v>
      </c>
    </row>
    <row r="24" spans="1:2" ht="12.75">
      <c r="A24" s="275" t="s">
        <v>92</v>
      </c>
      <c r="B24" s="276">
        <v>577.92</v>
      </c>
    </row>
    <row r="25" spans="1:4" ht="13.5" thickBot="1">
      <c r="A25" s="277" t="s">
        <v>93</v>
      </c>
      <c r="B25" s="278">
        <v>120</v>
      </c>
      <c r="D25" s="279"/>
    </row>
  </sheetData>
  <mergeCells count="15">
    <mergeCell ref="C1:N1"/>
    <mergeCell ref="G2:H2"/>
    <mergeCell ref="K2:L2"/>
    <mergeCell ref="M2:N2"/>
    <mergeCell ref="I2:J2"/>
    <mergeCell ref="E14:N14"/>
    <mergeCell ref="A18:B18"/>
    <mergeCell ref="C2:D2"/>
    <mergeCell ref="C10:D13"/>
    <mergeCell ref="A6:A7"/>
    <mergeCell ref="A8:A9"/>
    <mergeCell ref="A10:A13"/>
    <mergeCell ref="A14:A15"/>
    <mergeCell ref="E8:N8"/>
    <mergeCell ref="E2:F2"/>
  </mergeCells>
  <printOptions/>
  <pageMargins left="0" right="0" top="0" bottom="0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14"/>
  <dimension ref="A3:S12"/>
  <sheetViews>
    <sheetView zoomScale="75" zoomScaleNormal="75" workbookViewId="0" topLeftCell="A2">
      <selection activeCell="A6" sqref="A6"/>
    </sheetView>
  </sheetViews>
  <sheetFormatPr defaultColWidth="11.421875" defaultRowHeight="12.75"/>
  <cols>
    <col min="1" max="1" width="46.8515625" style="295" customWidth="1"/>
    <col min="2" max="2" width="18.28125" style="295" customWidth="1"/>
    <col min="3" max="3" width="15.7109375" style="295" customWidth="1"/>
    <col min="4" max="4" width="15.00390625" style="295" customWidth="1"/>
    <col min="5" max="5" width="15.57421875" style="295" customWidth="1"/>
    <col min="6" max="7" width="14.00390625" style="295" customWidth="1"/>
    <col min="8" max="8" width="8.421875" style="295" bestFit="1" customWidth="1"/>
    <col min="9" max="16384" width="8.421875" style="295" customWidth="1"/>
  </cols>
  <sheetData>
    <row r="3" spans="1:19" ht="50.25" customHeight="1">
      <c r="A3" s="293"/>
      <c r="B3" s="293" t="s">
        <v>103</v>
      </c>
      <c r="C3" s="293" t="s">
        <v>104</v>
      </c>
      <c r="D3" s="293" t="s">
        <v>105</v>
      </c>
      <c r="E3" s="293" t="s">
        <v>106</v>
      </c>
      <c r="F3" s="293" t="s">
        <v>107</v>
      </c>
      <c r="G3" s="293" t="s">
        <v>108</v>
      </c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19" ht="36" customHeight="1">
      <c r="A4" s="296" t="s">
        <v>109</v>
      </c>
      <c r="B4" s="297">
        <f>'[4]fiche budgétaire'!C27</f>
        <v>66437.865</v>
      </c>
      <c r="C4" s="297">
        <f>'[4]compsotion TE-cE'!B6</f>
        <v>93913.97927539212</v>
      </c>
      <c r="D4" s="297">
        <f>'[4]compsotion TE-cE'!D6</f>
        <v>90179.02072460788</v>
      </c>
      <c r="E4" s="297">
        <f>'[4]fiche budgétaire'!E27</f>
        <v>77000</v>
      </c>
      <c r="F4" s="297">
        <f>'[4]fiche budgétaire'!F27</f>
        <v>44000</v>
      </c>
      <c r="G4" s="297">
        <v>5203</v>
      </c>
      <c r="H4" s="298"/>
      <c r="I4" s="298"/>
      <c r="J4" s="298"/>
      <c r="K4" s="298"/>
      <c r="L4" s="298"/>
      <c r="M4" s="298"/>
      <c r="N4" s="294"/>
      <c r="O4" s="294"/>
      <c r="P4" s="294"/>
      <c r="Q4" s="294"/>
      <c r="R4" s="294"/>
      <c r="S4" s="294"/>
    </row>
    <row r="5" spans="1:19" ht="45.75" customHeight="1">
      <c r="A5" s="296" t="s">
        <v>110</v>
      </c>
      <c r="B5" s="297">
        <f>'[4]fiche budgétaire'!C28</f>
        <v>66076.4325</v>
      </c>
      <c r="C5" s="297">
        <f>'[4]compsotion TE-cE'!B7</f>
        <v>89793.5444375257</v>
      </c>
      <c r="D5" s="299">
        <f>'[4]compsotion TE-cE'!D7</f>
        <v>86222.4555624743</v>
      </c>
      <c r="E5" s="297">
        <f>'[4]fiche budgétaire'!E28</f>
        <v>73500</v>
      </c>
      <c r="F5" s="297">
        <f>'[4]fiche budgétaire'!F28</f>
        <v>42000</v>
      </c>
      <c r="G5" s="297">
        <v>5203</v>
      </c>
      <c r="H5" s="298"/>
      <c r="I5" s="298"/>
      <c r="J5" s="298"/>
      <c r="K5" s="298"/>
      <c r="L5" s="298"/>
      <c r="M5" s="298"/>
      <c r="N5" s="294"/>
      <c r="O5" s="294"/>
      <c r="P5" s="294"/>
      <c r="Q5" s="294"/>
      <c r="R5" s="294"/>
      <c r="S5" s="294"/>
    </row>
    <row r="6" spans="1:19" ht="45.75" customHeight="1">
      <c r="A6" s="300" t="s">
        <v>111</v>
      </c>
      <c r="B6" s="301">
        <f>B7*1000000/B5/12</f>
        <v>187.40922996006682</v>
      </c>
      <c r="C6" s="301">
        <v>97.2993801057512</v>
      </c>
      <c r="D6" s="301">
        <v>97.2993801057512</v>
      </c>
      <c r="E6" s="301">
        <f>E7*1000000/E5/12</f>
        <v>75.07515659256691</v>
      </c>
      <c r="F6" s="301">
        <f>F7*1000000/F5/12</f>
        <v>51.463885227619045</v>
      </c>
      <c r="G6" s="302">
        <v>0</v>
      </c>
      <c r="H6" s="298"/>
      <c r="I6" s="298"/>
      <c r="J6" s="298"/>
      <c r="K6" s="298"/>
      <c r="L6" s="298"/>
      <c r="M6" s="298"/>
      <c r="N6" s="294"/>
      <c r="O6" s="294"/>
      <c r="P6" s="294"/>
      <c r="Q6" s="294"/>
      <c r="R6" s="294"/>
      <c r="S6" s="294"/>
    </row>
    <row r="7" spans="1:19" ht="45.75" customHeight="1">
      <c r="A7" s="296" t="s">
        <v>112</v>
      </c>
      <c r="B7" s="303">
        <v>148.6</v>
      </c>
      <c r="C7" s="297">
        <f>'[4]TE-CEet TPSA- 136€-dgas'!S19/1000000</f>
        <v>140.8534422073437</v>
      </c>
      <c r="D7" s="297">
        <f>'[4]TE-CEet TPSA- 136€-dgas'!S13/1000000</f>
        <v>92.32196080431022</v>
      </c>
      <c r="E7" s="303">
        <f>'[4]fiche budgétaire'!E32/1000000</f>
        <v>66.21628811464402</v>
      </c>
      <c r="F7" s="303">
        <f>'[4]fiche budgétaire'!F32/1000000</f>
        <v>25.93779815472</v>
      </c>
      <c r="G7" s="304">
        <v>0</v>
      </c>
      <c r="H7" s="298"/>
      <c r="I7" s="298"/>
      <c r="J7" s="298"/>
      <c r="K7" s="298"/>
      <c r="L7" s="298"/>
      <c r="M7" s="298"/>
      <c r="N7" s="294"/>
      <c r="O7" s="294"/>
      <c r="P7" s="294"/>
      <c r="Q7" s="294"/>
      <c r="R7" s="294"/>
      <c r="S7" s="294"/>
    </row>
    <row r="8" spans="1:19" ht="57.75" customHeight="1">
      <c r="A8" s="300" t="s">
        <v>113</v>
      </c>
      <c r="B8" s="301">
        <f>B9*1000000/B5/12</f>
        <v>129.25135253153505</v>
      </c>
      <c r="C8" s="301">
        <f>C9*1000000/C5/12</f>
        <v>130.7197184846467</v>
      </c>
      <c r="D8" s="301">
        <f>D9*1000000/12/D5</f>
        <v>89.22845775504543</v>
      </c>
      <c r="E8" s="301">
        <f>E9*1000000/E5/12</f>
        <v>83.40627465651744</v>
      </c>
      <c r="F8" s="301">
        <f>F9*1000000/F5/12</f>
        <v>65.09473641117346</v>
      </c>
      <c r="G8" s="301">
        <f>G9*1000000/12/G5</f>
        <v>52.77559442456524</v>
      </c>
      <c r="H8" s="298"/>
      <c r="I8" s="298"/>
      <c r="J8" s="298"/>
      <c r="K8" s="298"/>
      <c r="L8" s="298"/>
      <c r="M8" s="298"/>
      <c r="N8" s="294"/>
      <c r="O8" s="294"/>
      <c r="P8" s="294"/>
      <c r="Q8" s="294"/>
      <c r="R8" s="294"/>
      <c r="S8" s="294"/>
    </row>
    <row r="9" spans="1:19" ht="51.75" customHeight="1">
      <c r="A9" s="296" t="s">
        <v>114</v>
      </c>
      <c r="B9" s="305">
        <f>'[4]TE-CEet TPSA- 136€-dgas'!S9/1000000</f>
        <v>102.48561925300416</v>
      </c>
      <c r="C9" s="305">
        <f>'[4]TE-CEet TPSA- 136€-dgas'!S19/1000000</f>
        <v>140.8534422073437</v>
      </c>
      <c r="D9" s="305">
        <f>'[4]TE-CEet TPSA- 136€-dgas'!S13/1000000</f>
        <v>92.32196080431022</v>
      </c>
      <c r="E9" s="305">
        <f>'[3]Gér hosp-136'!R9/1000000</f>
        <v>73.56433424704838</v>
      </c>
      <c r="F9" s="305">
        <f>'[3]Grce priv-81'!R9/1000000</f>
        <v>32.807747151231425</v>
      </c>
      <c r="G9" s="305">
        <v>3.2950970134921556</v>
      </c>
      <c r="H9" s="298"/>
      <c r="I9" s="298"/>
      <c r="J9" s="298"/>
      <c r="K9" s="298"/>
      <c r="L9" s="298"/>
      <c r="M9" s="298"/>
      <c r="N9" s="294"/>
      <c r="O9" s="294"/>
      <c r="P9" s="294"/>
      <c r="Q9" s="294"/>
      <c r="R9" s="294"/>
      <c r="S9" s="294"/>
    </row>
    <row r="10" spans="1:19" s="308" customFormat="1" ht="43.5" customHeight="1">
      <c r="A10" s="300" t="s">
        <v>115</v>
      </c>
      <c r="B10" s="301">
        <f>B11*1000000/B5/12</f>
        <v>134.82739632583903</v>
      </c>
      <c r="C10" s="301">
        <f>C11*1000000/12/C5</f>
        <v>138.17058341523105</v>
      </c>
      <c r="D10" s="301">
        <f>D11*1000000/12/D5</f>
        <v>98.40011921039314</v>
      </c>
      <c r="E10" s="301">
        <f>E11*1000000/12/E5</f>
        <v>99.09297052154194</v>
      </c>
      <c r="F10" s="301">
        <f>F11*1000000/12/F5</f>
        <v>69.84126984126985</v>
      </c>
      <c r="G10" s="301">
        <f>G11*1000000/12/G5</f>
        <v>56.057402780447184</v>
      </c>
      <c r="H10" s="306"/>
      <c r="I10" s="306"/>
      <c r="J10" s="306"/>
      <c r="K10" s="306"/>
      <c r="L10" s="306"/>
      <c r="M10" s="306"/>
      <c r="N10" s="307"/>
      <c r="O10" s="307"/>
      <c r="P10" s="307"/>
      <c r="Q10" s="307"/>
      <c r="R10" s="307"/>
      <c r="S10" s="307"/>
    </row>
    <row r="11" spans="1:7" ht="44.25" customHeight="1">
      <c r="A11" s="296" t="s">
        <v>116</v>
      </c>
      <c r="B11" s="305">
        <f>'[4]TE-CEet TPSA- 136€-fédér'!S9/1000000</f>
        <v>106.90696022970062</v>
      </c>
      <c r="C11" s="305">
        <f>'[4]TE-CEet TPSA- 136€-fédér'!S18/1000000</f>
        <v>148.88191706225282</v>
      </c>
      <c r="D11" s="309">
        <f>'[4]TE-CEet TPSA- 136€-fédér'!S13/1000000</f>
        <v>101.81159887152354</v>
      </c>
      <c r="E11" s="305">
        <v>87.4</v>
      </c>
      <c r="F11" s="305">
        <v>35.2</v>
      </c>
      <c r="G11" s="305">
        <v>3.5</v>
      </c>
    </row>
    <row r="12" ht="15.75">
      <c r="C12" s="310"/>
    </row>
  </sheetData>
  <printOptions/>
  <pageMargins left="0.15748031496062992" right="0" top="0.5905511811023623" bottom="0.5905511811023623" header="0.5118110236220472" footer="0.5118110236220472"/>
  <pageSetup horizontalDpi="600" verticalDpi="600" orientation="landscape" paperSize="9" r:id="rId2"/>
  <headerFooter alignWithMargins="0">
    <oddHeader>&amp;L&amp;"Arial,Gras"&amp;UAnnexe 7&amp;"Arial,Normal"&amp;U: Coûts unitaires (moyenne TPSA et CE renforcée)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41">
    <pageSetUpPr fitToPage="1"/>
  </sheetPr>
  <dimension ref="A3:G14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42.8515625" style="295" customWidth="1"/>
    <col min="2" max="2" width="18.8515625" style="295" customWidth="1"/>
    <col min="3" max="3" width="18.421875" style="295" customWidth="1"/>
    <col min="4" max="4" width="17.140625" style="295" customWidth="1"/>
    <col min="5" max="5" width="17.8515625" style="295" customWidth="1"/>
    <col min="6" max="6" width="17.00390625" style="295" customWidth="1"/>
    <col min="7" max="7" width="14.00390625" style="295" customWidth="1"/>
    <col min="8" max="16384" width="8.421875" style="295" customWidth="1"/>
  </cols>
  <sheetData>
    <row r="2" ht="16.5" thickBot="1"/>
    <row r="3" spans="1:7" ht="78" customHeight="1" thickBot="1">
      <c r="A3" s="311"/>
      <c r="B3" s="312" t="s">
        <v>117</v>
      </c>
      <c r="C3" s="313" t="s">
        <v>104</v>
      </c>
      <c r="D3" s="313" t="s">
        <v>105</v>
      </c>
      <c r="E3" s="313" t="s">
        <v>106</v>
      </c>
      <c r="F3" s="313" t="s">
        <v>107</v>
      </c>
      <c r="G3" s="314" t="s">
        <v>108</v>
      </c>
    </row>
    <row r="4" spans="1:7" ht="36" customHeight="1">
      <c r="A4" s="315" t="s">
        <v>109</v>
      </c>
      <c r="B4" s="316">
        <f>'[4]fiche budgétaire'!C27</f>
        <v>66437.865</v>
      </c>
      <c r="C4" s="317">
        <f>'[4]compsotion TE-cE'!B6</f>
        <v>93913.97927539212</v>
      </c>
      <c r="D4" s="317">
        <f>'[4]compsotion TE-cE'!D6</f>
        <v>90179.02072460788</v>
      </c>
      <c r="E4" s="317">
        <f>'[4]fiche budgétaire'!E27</f>
        <v>77000</v>
      </c>
      <c r="F4" s="317">
        <f>'[4]fiche budgétaire'!F27</f>
        <v>44000</v>
      </c>
      <c r="G4" s="318">
        <v>5203</v>
      </c>
    </row>
    <row r="5" spans="1:7" ht="45.75" customHeight="1">
      <c r="A5" s="319" t="s">
        <v>110</v>
      </c>
      <c r="B5" s="320">
        <f>'[4]fiche budgétaire'!C28</f>
        <v>66076.4325</v>
      </c>
      <c r="C5" s="297">
        <f>'[4]compsotion TE-cE'!B7</f>
        <v>89793.5444375257</v>
      </c>
      <c r="D5" s="299">
        <f>'[4]compsotion TE-cE'!D7</f>
        <v>86222.4555624743</v>
      </c>
      <c r="E5" s="297">
        <f>'[4]fiche budgétaire'!E28</f>
        <v>73500</v>
      </c>
      <c r="F5" s="297">
        <f>'[4]fiche budgétaire'!F28</f>
        <v>42000</v>
      </c>
      <c r="G5" s="321">
        <v>5203</v>
      </c>
    </row>
    <row r="6" spans="1:7" ht="45.75" customHeight="1">
      <c r="A6" s="319" t="s">
        <v>118</v>
      </c>
      <c r="B6" s="320"/>
      <c r="C6" s="498">
        <f>C5+D5</f>
        <v>176016</v>
      </c>
      <c r="D6" s="499"/>
      <c r="E6" s="492"/>
      <c r="F6" s="493"/>
      <c r="G6" s="494"/>
    </row>
    <row r="7" spans="1:7" ht="45.75" customHeight="1">
      <c r="A7" s="322" t="s">
        <v>111</v>
      </c>
      <c r="B7" s="323">
        <f>B8*1000000/B5/12</f>
        <v>187.40922996006682</v>
      </c>
      <c r="C7" s="490">
        <v>97.2993801057512</v>
      </c>
      <c r="D7" s="491"/>
      <c r="E7" s="301">
        <f>E8*1000000/E5/12</f>
        <v>75.07515659256691</v>
      </c>
      <c r="F7" s="301">
        <f>F8*1000000/F5/12</f>
        <v>51.463885227619045</v>
      </c>
      <c r="G7" s="324">
        <v>0</v>
      </c>
    </row>
    <row r="8" spans="1:7" ht="45.75" customHeight="1">
      <c r="A8" s="319" t="s">
        <v>112</v>
      </c>
      <c r="B8" s="325">
        <v>148.6</v>
      </c>
      <c r="C8" s="498">
        <f>'[4]fiche budgétaire'!B32/1000000</f>
        <v>205.5145637283597</v>
      </c>
      <c r="D8" s="499"/>
      <c r="E8" s="303">
        <f>'[4]fiche budgétaire'!E32/1000000</f>
        <v>66.21628811464402</v>
      </c>
      <c r="F8" s="303">
        <f>'[4]fiche budgétaire'!F32/1000000</f>
        <v>25.93779815472</v>
      </c>
      <c r="G8" s="326">
        <v>0</v>
      </c>
    </row>
    <row r="9" spans="1:7" ht="45.75" customHeight="1">
      <c r="A9" s="319" t="s">
        <v>110</v>
      </c>
      <c r="B9" s="500">
        <f>B5+C5</f>
        <v>155869.9769375257</v>
      </c>
      <c r="C9" s="499"/>
      <c r="D9" s="297">
        <f>D5</f>
        <v>86222.4555624743</v>
      </c>
      <c r="E9" s="495"/>
      <c r="F9" s="496"/>
      <c r="G9" s="497"/>
    </row>
    <row r="10" spans="1:7" ht="57.75" customHeight="1">
      <c r="A10" s="322" t="s">
        <v>113</v>
      </c>
      <c r="B10" s="505">
        <f>B11*1000000/12/B9</f>
        <v>130.09724848951117</v>
      </c>
      <c r="C10" s="506"/>
      <c r="D10" s="301">
        <f>D11*1000000/12/D5</f>
        <v>89.22845775504543</v>
      </c>
      <c r="E10" s="301">
        <f>E11*1000000/E5/12</f>
        <v>83.40627465651744</v>
      </c>
      <c r="F10" s="301">
        <f>F11*1000000/F5/12</f>
        <v>65.09473641117346</v>
      </c>
      <c r="G10" s="327">
        <f>G11*1000000/12/G5</f>
        <v>52.77559442456524</v>
      </c>
    </row>
    <row r="11" spans="1:7" ht="51" customHeight="1">
      <c r="A11" s="319" t="s">
        <v>114</v>
      </c>
      <c r="B11" s="503">
        <f>'[4]coût unitaire'!B9+'[4]coût unitaire'!C9</f>
        <v>243.33906146034786</v>
      </c>
      <c r="C11" s="504"/>
      <c r="D11" s="305">
        <f>'[4]TE-CEet TPSA- 136€-dgas'!S13/1000000</f>
        <v>92.32196080431022</v>
      </c>
      <c r="E11" s="305">
        <f>'[3]Gér hosp-136'!R9/1000000</f>
        <v>73.56433424704838</v>
      </c>
      <c r="F11" s="305">
        <f>'[3]Grce priv-81'!R9/1000000</f>
        <v>32.807747151231425</v>
      </c>
      <c r="G11" s="328">
        <v>3.2950970134921556</v>
      </c>
    </row>
    <row r="12" spans="1:7" s="308" customFormat="1" ht="51.75" customHeight="1" thickBot="1">
      <c r="A12" s="329" t="s">
        <v>115</v>
      </c>
      <c r="B12" s="501">
        <f>B13*1000000/12/B9</f>
        <v>136.75333886058777</v>
      </c>
      <c r="C12" s="502"/>
      <c r="D12" s="330">
        <f>D13*1000000/12/D5</f>
        <v>98.40011921039314</v>
      </c>
      <c r="E12" s="330">
        <f>E13*1000000/12/E5</f>
        <v>99.09297052154194</v>
      </c>
      <c r="F12" s="330">
        <f>F13*1000000/12/F5</f>
        <v>69.84126984126985</v>
      </c>
      <c r="G12" s="331">
        <f>G13*1000000/12/G5</f>
        <v>56.057402780447184</v>
      </c>
    </row>
    <row r="13" spans="1:7" ht="44.25" customHeight="1" thickBot="1">
      <c r="A13" s="332" t="s">
        <v>116</v>
      </c>
      <c r="B13" s="488">
        <f>'[4]coût unitaire'!B11+'[4]coût unitaire'!C11</f>
        <v>255.78887729195344</v>
      </c>
      <c r="C13" s="489"/>
      <c r="D13" s="333">
        <f>'[4]TE-CEet TPSA- 136€-fédér'!S13/1000000</f>
        <v>101.81159887152354</v>
      </c>
      <c r="E13" s="334">
        <v>87.4</v>
      </c>
      <c r="F13" s="334">
        <v>35.2</v>
      </c>
      <c r="G13" s="335">
        <v>3.5</v>
      </c>
    </row>
    <row r="14" ht="15.75">
      <c r="C14" s="310"/>
    </row>
  </sheetData>
  <mergeCells count="10">
    <mergeCell ref="B13:C13"/>
    <mergeCell ref="C7:D7"/>
    <mergeCell ref="E6:G6"/>
    <mergeCell ref="E9:G9"/>
    <mergeCell ref="C6:D6"/>
    <mergeCell ref="C8:D8"/>
    <mergeCell ref="B9:C9"/>
    <mergeCell ref="B12:C12"/>
    <mergeCell ref="B11:C11"/>
    <mergeCell ref="B10:C1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&amp;L&amp;"Arial,Gras"&amp;UAnnexe 7 bis :&amp;"Arial,Normal"&amp;U Coûts unitaires - Détails TPSA et CE renforcée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2">
    <pageSetUpPr fitToPage="1"/>
  </sheetPr>
  <dimension ref="A2:E54"/>
  <sheetViews>
    <sheetView workbookViewId="0" topLeftCell="A1">
      <selection activeCell="C1" sqref="C1"/>
    </sheetView>
  </sheetViews>
  <sheetFormatPr defaultColWidth="11.421875" defaultRowHeight="12.75"/>
  <cols>
    <col min="1" max="1" width="12.140625" style="336" customWidth="1"/>
    <col min="2" max="2" width="15.421875" style="336" customWidth="1"/>
    <col min="3" max="3" width="16.57421875" style="336" customWidth="1"/>
    <col min="4" max="4" width="21.57421875" style="336" customWidth="1"/>
    <col min="5" max="5" width="18.421875" style="336" customWidth="1"/>
    <col min="6" max="16384" width="11.421875" style="336" customWidth="1"/>
  </cols>
  <sheetData>
    <row r="1" ht="63" customHeight="1"/>
    <row r="2" spans="1:2" ht="12.75">
      <c r="A2" s="337" t="s">
        <v>119</v>
      </c>
      <c r="B2" s="337"/>
    </row>
    <row r="3" spans="1:2" ht="12.75">
      <c r="A3" s="337"/>
      <c r="B3" s="337"/>
    </row>
    <row r="4" spans="1:2" ht="12.75">
      <c r="A4" s="338" t="s">
        <v>120</v>
      </c>
      <c r="B4" s="337"/>
    </row>
    <row r="5" ht="13.5" thickBot="1">
      <c r="A5" s="337"/>
    </row>
    <row r="6" spans="1:5" ht="39.75" customHeight="1" thickBot="1">
      <c r="A6" s="509" t="s">
        <v>121</v>
      </c>
      <c r="B6" s="510"/>
      <c r="C6" s="339" t="s">
        <v>122</v>
      </c>
      <c r="D6" s="340" t="s">
        <v>123</v>
      </c>
      <c r="E6" s="341" t="s">
        <v>124</v>
      </c>
    </row>
    <row r="7" spans="1:5" ht="29.25" customHeight="1">
      <c r="A7" s="511" t="s">
        <v>104</v>
      </c>
      <c r="B7" s="342" t="s">
        <v>125</v>
      </c>
      <c r="C7" s="343">
        <v>134.62199999999999</v>
      </c>
      <c r="D7" s="344">
        <v>32.4</v>
      </c>
      <c r="E7" s="345">
        <v>41.147999999999996</v>
      </c>
    </row>
    <row r="8" spans="1:5" ht="31.5" customHeight="1" thickBot="1">
      <c r="A8" s="508"/>
      <c r="B8" s="346" t="s">
        <v>126</v>
      </c>
      <c r="C8" s="347">
        <v>224.37</v>
      </c>
      <c r="D8" s="348">
        <v>81</v>
      </c>
      <c r="E8" s="349">
        <v>102.87</v>
      </c>
    </row>
    <row r="9" spans="1:5" ht="30" customHeight="1">
      <c r="A9" s="511" t="s">
        <v>127</v>
      </c>
      <c r="B9" s="342" t="s">
        <v>125</v>
      </c>
      <c r="C9" s="343">
        <v>103.55538461538463</v>
      </c>
      <c r="D9" s="344">
        <v>24.923076923076927</v>
      </c>
      <c r="E9" s="345">
        <v>31.6523076923077</v>
      </c>
    </row>
    <row r="10" spans="1:5" ht="32.25" customHeight="1" thickBot="1">
      <c r="A10" s="508"/>
      <c r="B10" s="346" t="s">
        <v>126</v>
      </c>
      <c r="C10" s="347">
        <v>172.5923076923077</v>
      </c>
      <c r="D10" s="348">
        <v>62.307692307692314</v>
      </c>
      <c r="E10" s="349">
        <v>79.13076923076925</v>
      </c>
    </row>
    <row r="11" spans="1:5" ht="27.75" customHeight="1">
      <c r="A11" s="507" t="s">
        <v>128</v>
      </c>
      <c r="B11" s="350" t="s">
        <v>125</v>
      </c>
      <c r="C11" s="351">
        <v>103.55538461538463</v>
      </c>
      <c r="D11" s="352">
        <v>24.923076923076927</v>
      </c>
      <c r="E11" s="353">
        <v>31.6523076923077</v>
      </c>
    </row>
    <row r="12" spans="1:5" ht="30.75" customHeight="1" thickBot="1">
      <c r="A12" s="508"/>
      <c r="B12" s="346" t="s">
        <v>126</v>
      </c>
      <c r="C12" s="347">
        <v>172.5923076923077</v>
      </c>
      <c r="D12" s="348">
        <v>62.307692307692314</v>
      </c>
      <c r="E12" s="349">
        <v>79.13076923076925</v>
      </c>
    </row>
    <row r="13" spans="2:5" ht="12.75">
      <c r="B13" s="338"/>
      <c r="C13" s="354"/>
      <c r="D13" s="354"/>
      <c r="E13" s="354"/>
    </row>
    <row r="14" spans="3:5" ht="12.75">
      <c r="C14" s="354"/>
      <c r="D14" s="354"/>
      <c r="E14" s="354"/>
    </row>
    <row r="15" ht="12.75" hidden="1">
      <c r="B15" s="336" t="s">
        <v>129</v>
      </c>
    </row>
    <row r="16" ht="12.75" hidden="1">
      <c r="D16" s="355"/>
    </row>
    <row r="17" spans="1:2" ht="38.25" hidden="1">
      <c r="A17" s="356" t="s">
        <v>130</v>
      </c>
      <c r="B17" s="357"/>
    </row>
    <row r="18" spans="1:2" ht="12.75" customHeight="1" hidden="1">
      <c r="A18" s="358" t="s">
        <v>131</v>
      </c>
      <c r="B18" s="359"/>
    </row>
    <row r="19" spans="1:2" ht="12.75" hidden="1">
      <c r="A19" s="360" t="s">
        <v>132</v>
      </c>
      <c r="B19" s="361"/>
    </row>
    <row r="20" spans="1:2" ht="12.75" hidden="1">
      <c r="A20" s="360" t="s">
        <v>133</v>
      </c>
      <c r="B20" s="361"/>
    </row>
    <row r="21" spans="1:2" ht="12.75" hidden="1">
      <c r="A21" s="360" t="s">
        <v>134</v>
      </c>
      <c r="B21" s="361"/>
    </row>
    <row r="22" spans="1:2" ht="13.5" hidden="1" thickBot="1">
      <c r="A22" s="362" t="s">
        <v>135</v>
      </c>
      <c r="B22" s="363"/>
    </row>
    <row r="23" spans="1:2" ht="12.75" hidden="1">
      <c r="A23" s="364"/>
      <c r="B23" s="364"/>
    </row>
    <row r="24" spans="1:2" ht="12.75" hidden="1">
      <c r="A24" s="338" t="s">
        <v>136</v>
      </c>
      <c r="B24" s="365">
        <v>0.43</v>
      </c>
    </row>
    <row r="25" spans="1:4" ht="12.75" hidden="1">
      <c r="A25" s="338" t="s">
        <v>137</v>
      </c>
      <c r="B25" s="366">
        <v>0.51</v>
      </c>
      <c r="C25" s="355"/>
      <c r="D25" s="367"/>
    </row>
    <row r="26" spans="1:3" ht="12.75" hidden="1">
      <c r="A26" s="338" t="s">
        <v>138</v>
      </c>
      <c r="B26" s="366">
        <v>0.06</v>
      </c>
      <c r="C26" s="355"/>
    </row>
    <row r="27" spans="2:3" ht="12.75" hidden="1">
      <c r="B27" s="368"/>
      <c r="C27" s="355"/>
    </row>
    <row r="28" spans="2:5" ht="12.75" hidden="1">
      <c r="B28" s="355"/>
      <c r="C28" s="355"/>
      <c r="D28" s="369"/>
      <c r="E28" s="369"/>
    </row>
    <row r="29" spans="2:5" ht="12.75">
      <c r="B29" s="355"/>
      <c r="C29" s="370"/>
      <c r="D29" s="369"/>
      <c r="E29" s="369"/>
    </row>
    <row r="30" spans="2:5" ht="12.75">
      <c r="B30" s="355"/>
      <c r="C30" s="370"/>
      <c r="D30" s="369"/>
      <c r="E30" s="369"/>
    </row>
    <row r="31" spans="2:5" ht="12.75">
      <c r="B31" s="355"/>
      <c r="C31" s="370"/>
      <c r="D31" s="369"/>
      <c r="E31" s="369"/>
    </row>
    <row r="32" spans="2:5" ht="12.75">
      <c r="B32" s="355"/>
      <c r="C32" s="370"/>
      <c r="D32" s="369"/>
      <c r="E32" s="369"/>
    </row>
    <row r="33" spans="2:3" ht="12.75">
      <c r="B33" s="355"/>
      <c r="C33" s="355"/>
    </row>
    <row r="34" spans="2:3" ht="12.75">
      <c r="B34" s="355"/>
      <c r="C34" s="355"/>
    </row>
    <row r="35" spans="2:3" ht="12.75">
      <c r="B35" s="355"/>
      <c r="C35" s="355"/>
    </row>
    <row r="36" spans="2:3" ht="12.75">
      <c r="B36" s="355"/>
      <c r="C36" s="355"/>
    </row>
    <row r="37" spans="2:3" ht="12.75">
      <c r="B37" s="355"/>
      <c r="C37" s="355"/>
    </row>
    <row r="38" spans="2:3" ht="12.75">
      <c r="B38" s="355"/>
      <c r="C38" s="355"/>
    </row>
    <row r="39" spans="2:3" ht="12.75">
      <c r="B39" s="355"/>
      <c r="C39" s="355"/>
    </row>
    <row r="40" spans="2:3" ht="12.75">
      <c r="B40" s="355"/>
      <c r="C40" s="355"/>
    </row>
    <row r="41" spans="2:3" ht="12.75">
      <c r="B41" s="355"/>
      <c r="C41" s="355"/>
    </row>
    <row r="42" spans="2:3" ht="12.75">
      <c r="B42" s="355"/>
      <c r="C42" s="355"/>
    </row>
    <row r="43" spans="2:3" ht="12.75">
      <c r="B43" s="355"/>
      <c r="C43" s="355"/>
    </row>
    <row r="44" spans="2:3" ht="12.75">
      <c r="B44" s="355"/>
      <c r="C44" s="355"/>
    </row>
    <row r="45" spans="2:3" ht="12.75">
      <c r="B45" s="355"/>
      <c r="C45" s="355"/>
    </row>
    <row r="46" spans="2:3" ht="12.75">
      <c r="B46" s="355"/>
      <c r="C46" s="355"/>
    </row>
    <row r="47" spans="2:3" ht="12.75">
      <c r="B47" s="355"/>
      <c r="C47" s="355"/>
    </row>
    <row r="48" spans="2:3" ht="12.75">
      <c r="B48" s="355"/>
      <c r="C48" s="355"/>
    </row>
    <row r="49" spans="2:3" ht="12.75">
      <c r="B49" s="355"/>
      <c r="C49" s="355"/>
    </row>
    <row r="50" spans="2:3" ht="12.75">
      <c r="B50" s="355"/>
      <c r="C50" s="355"/>
    </row>
    <row r="51" spans="2:3" ht="12.75">
      <c r="B51" s="355"/>
      <c r="C51" s="355"/>
    </row>
    <row r="52" spans="2:3" ht="12.75">
      <c r="B52" s="355"/>
      <c r="C52" s="355"/>
    </row>
    <row r="53" spans="2:3" ht="12.75">
      <c r="B53" s="355"/>
      <c r="C53" s="355"/>
    </row>
    <row r="54" spans="2:3" ht="12.75">
      <c r="B54" s="355"/>
      <c r="C54" s="355"/>
    </row>
  </sheetData>
  <mergeCells count="4">
    <mergeCell ref="A11:A12"/>
    <mergeCell ref="A6:B6"/>
    <mergeCell ref="A7:A8"/>
    <mergeCell ref="A9:A10"/>
  </mergeCells>
  <printOptions/>
  <pageMargins left="2.79" right="0.1968503937007874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&amp;L&amp;"Arial,Gras"&amp;UAnnexe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patricia</cp:lastModifiedBy>
  <cp:lastPrinted>2003-04-23T09:48:28Z</cp:lastPrinted>
  <dcterms:created xsi:type="dcterms:W3CDTF">1996-10-21T11:03:58Z</dcterms:created>
  <dcterms:modified xsi:type="dcterms:W3CDTF">2003-02-07T12:54:20Z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