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tabRatio="601" firstSheet="8" activeTab="11"/>
  </bookViews>
  <sheets>
    <sheet name="Annexe 21- Synthèse stock-flux" sheetId="1" r:id="rId1"/>
    <sheet name="Annexe 21- H 1" sheetId="2" r:id="rId2"/>
    <sheet name="Annexe 21 - H 2" sheetId="3" r:id="rId3"/>
    <sheet name="Annexe 21 - H 3" sheetId="4" r:id="rId4"/>
    <sheet name="Annexe 21 - H 4" sheetId="5" r:id="rId5"/>
    <sheet name="Annexe 21 - H 5" sheetId="6" r:id="rId6"/>
    <sheet name="Annexe 22 -Synthèse stock-flux " sheetId="7" r:id="rId7"/>
    <sheet name="Annexe 22- H 1" sheetId="8" r:id="rId8"/>
    <sheet name="Annexe 22 - H 2" sheetId="9" r:id="rId9"/>
    <sheet name="Annexe 22- H 3" sheetId="10" r:id="rId10"/>
    <sheet name="Annexe 22 - H 4" sheetId="11" r:id="rId11"/>
    <sheet name="Annexe 22 - H 5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<sst xmlns="http://schemas.openxmlformats.org/spreadsheetml/2006/main" count="406" uniqueCount="64">
  <si>
    <t>Equilibre financier de la réforme appliqué à la totalité des mesures TE/CE et TPSA et aux flux des mandats spéciaux et des gérances de tutelle en 2005 (mesures nouvelles et mesures révisées)</t>
  </si>
  <si>
    <t>TE-CE</t>
  </si>
  <si>
    <t>TPSA</t>
  </si>
  <si>
    <t>Mandats spéciaux</t>
  </si>
  <si>
    <t>Gérance hospitalière</t>
  </si>
  <si>
    <t>Gérance privée</t>
  </si>
  <si>
    <t>TOTAL</t>
  </si>
  <si>
    <t>A</t>
  </si>
  <si>
    <t>Nombre de mesures au 31/12/05</t>
  </si>
  <si>
    <t>B</t>
  </si>
  <si>
    <t>Nombre de mesures en moyenne financées dans l'année 2004</t>
  </si>
  <si>
    <t>B (2)</t>
  </si>
  <si>
    <t>Nombre de mesures nouvelles et révisées en 2005</t>
  </si>
  <si>
    <t>stock:C=D/B/12
flux: C=D/B(2)/6</t>
  </si>
  <si>
    <t>Coût moyen brut unitaire mensuel après application de la cotation (en €)</t>
  </si>
  <si>
    <t>D</t>
  </si>
  <si>
    <t>Coût brut du dispositif après application de la cotation (M€)</t>
  </si>
  <si>
    <t>E</t>
  </si>
  <si>
    <t>F=D - E</t>
  </si>
  <si>
    <t>Coût net pour les financeurs publics</t>
  </si>
  <si>
    <t>G</t>
  </si>
  <si>
    <t>Estimation des ressources publiques en 2004 en M€ à dispositif constant (Etat et sécurité sociale)</t>
  </si>
  <si>
    <t>H=F - G</t>
  </si>
  <si>
    <t xml:space="preserve">Impact de la réforme pour les finances publiques </t>
  </si>
  <si>
    <t>Effet prix</t>
  </si>
  <si>
    <t xml:space="preserve">Effet volume </t>
  </si>
  <si>
    <t>Mesures nouvelles et révisées</t>
  </si>
  <si>
    <t>effet volume: 
* pour les TE-CE et TPSA:  stock
* mandats spéciaux: mesures nouvelles
* gérances: mesures nouvelles et mesures révisées</t>
  </si>
  <si>
    <t xml:space="preserve">passage 65 à 60 mesures </t>
  </si>
  <si>
    <t xml:space="preserve">passage 65 à 55 mesures </t>
  </si>
  <si>
    <t xml:space="preserve">passage 65 à 50 mesures </t>
  </si>
  <si>
    <t xml:space="preserve">passage 65 à 45 mesures </t>
  </si>
  <si>
    <t xml:space="preserve">passage 65 à 40 mesures </t>
  </si>
  <si>
    <t xml:space="preserve">FLUX des gérances et mandats spéciaux </t>
  </si>
  <si>
    <t>H 1</t>
  </si>
  <si>
    <t>H 2</t>
  </si>
  <si>
    <t>H 3</t>
  </si>
  <si>
    <t>H 4</t>
  </si>
  <si>
    <t xml:space="preserve">H 5 </t>
  </si>
  <si>
    <t xml:space="preserve">Franchise MV-AAH - Seuil 1,4 SMIC - Taux 7,5 et 18,5% </t>
  </si>
  <si>
    <t xml:space="preserve">Franchise MV-AAH - Seuil 1,4 SMIC - Taux 8,5 et 19,5% </t>
  </si>
  <si>
    <t xml:space="preserve">Franchise MV-AAH - Seuil 1,4 SMIC - Taux 9,5 et 20 % </t>
  </si>
  <si>
    <t xml:space="preserve">Franchise MV-AAH - Seuil 1,5 SMIC - Taux 8 et 19,25 % </t>
  </si>
  <si>
    <t xml:space="preserve">Franchise MV-AAH - Seuil 1,5 SMIC - Taux 8,75 et 20 % </t>
  </si>
  <si>
    <t>Montant du prélèvement (en M€)</t>
  </si>
  <si>
    <t>Impact sur le budget de l'Etat</t>
  </si>
  <si>
    <t>Prélèvement: Franchise MV-AAH-seuil 1,5 SMIC-taux 8 et 19,25% (en M€)</t>
  </si>
  <si>
    <t>Prélèvement: Franchise MV-AAH-seuil 1,4 SMIC-taux  9,5 et 20 % (en M€)</t>
  </si>
  <si>
    <t>Prélèvement: Franchise MV-AAH-seuil 1,4 SMIC-taux  8,5 et 19,5 % (en M€)</t>
  </si>
  <si>
    <t>Prélèvement: Franchise MV-AAH-seuil 1,4 SMIC-taux  7,5 et 18,5 % (en M€)</t>
  </si>
  <si>
    <t>Annexe 21- cotation DGAS- 40 mesures- H5</t>
  </si>
  <si>
    <t>Annexe 21- cotation DGAS- 45 mesures - H4</t>
  </si>
  <si>
    <t>Annexe 21- cotation DGAS- 50 mesures- H3</t>
  </si>
  <si>
    <t>Annexe 21- cotation DGAS- 60 mesures- H1</t>
  </si>
  <si>
    <t>Cotations fédérations- annexe 22- 40 mesures - H5</t>
  </si>
  <si>
    <t>Cotations fédérations- annexe 22- 45 mesures- H4</t>
  </si>
  <si>
    <t>Cotations fédérations- annexe 22- 50 mesures-H3</t>
  </si>
  <si>
    <t>Cotations fédérations- annexe 22- 55 mesures- H2</t>
  </si>
  <si>
    <t>Cotations fédérations- annexe 22- 60 mesures- H1</t>
  </si>
  <si>
    <t>Annexe 21- Synthèse des hypothèses 
Cotation DGAS
2005</t>
  </si>
  <si>
    <t>Annexe 21- cotation DGAS- 55 mesures- H2</t>
  </si>
  <si>
    <t>Annexe 22 - Synthèse des hypothèses 
Cotation Fédérations
2005</t>
  </si>
  <si>
    <t>Prélèvement: Franchise MV-AAH-seuil 1,5 SMIC-taux 8,75 et 20% (en M€)</t>
  </si>
  <si>
    <t>Prélèvement: Franchise MV-AAH-seuil 1,5 SMIC-taux 8,75 et 20 % (en M€)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</si>
</sst>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\ ###\ ##0.00&quot; €&quot;;\-#\ ###\ ##0.00&quot; €&quot;"/>
    <numFmt numFmtId="180" formatCode="0.0%"/>
    <numFmt numFmtId="181" formatCode="_-* #,##0\ _€_-;\-* #,##0\ _€_-;_-* &quot;-&quot;??\ _€_-;_-@_-"/>
    <numFmt numFmtId="182" formatCode="_-* #,##0.0\ _€_-;\-* #,##0.0\ _€_-;_-* &quot;-&quot;??\ _€_-;_-@_-"/>
    <numFmt numFmtId="183" formatCode="_-* #,##0.000\ _€_-;\-* #,##0.000\ _€_-;_-* &quot;-&quot;??\ _€_-;_-@_-"/>
    <numFmt numFmtId="184" formatCode="_-* #,##0.0\ _F_-;\-* #,##0.0\ _F_-;_-* &quot;-&quot;??\ _F_-;_-@_-"/>
    <numFmt numFmtId="185" formatCode="_-* #,##0\ _F_-;\-* #,##0\ _F_-;_-* &quot;-&quot;??\ _F_-;_-@_-"/>
    <numFmt numFmtId="186" formatCode="_-* #,##0.000\ _F_-;\-* #,##0.000\ _F_-;_-* &quot;-&quot;??\ _F_-;_-@_-"/>
    <numFmt numFmtId="187" formatCode="#,##0.00_ ;\-#,##0.00\ "/>
    <numFmt numFmtId="188" formatCode="#,##0_ ;[Red]\-#,##0\ "/>
    <numFmt numFmtId="189" formatCode="#,##0.00_ ;[Red]\-#,##0.00\ "/>
    <numFmt numFmtId="190" formatCode="#,##0.0_ ;[Red]\-#,##0.0\ "/>
    <numFmt numFmtId="191" formatCode="_-* #,##0.0000\ _€_-;\-* #,##0.0000\ _€_-;_-* &quot;-&quot;??\ _€_-;_-@_-"/>
    <numFmt numFmtId="192" formatCode="0.000%"/>
    <numFmt numFmtId="193" formatCode="0.0000%"/>
    <numFmt numFmtId="194" formatCode="_-* #,##0.0\ _F_-;\-* #,##0.0\ _F_-;_-* &quot;-&quot;?\ _F_-;_-@_-"/>
    <numFmt numFmtId="195" formatCode="#,##0.0\ _€"/>
    <numFmt numFmtId="196" formatCode="#,##0\ &quot;€&quot;"/>
    <numFmt numFmtId="197" formatCode="#,##0.00\ &quot;€&quot;"/>
    <numFmt numFmtId="198" formatCode="_-* #,##0.0\ _€_-;\-* #,##0.0\ _€_-;_-* &quot;-&quot;?\ _€_-;_-@_-"/>
    <numFmt numFmtId="199" formatCode="_-* #,##0.00000\ _€_-;\-* #,##0.00000\ _€_-;_-* &quot;-&quot;??\ _€_-;_-@_-"/>
    <numFmt numFmtId="200" formatCode="_-* #,##0.000000\ _€_-;\-* #,##0.000000\ _€_-;_-* &quot;-&quot;??\ _€_-;_-@_-"/>
    <numFmt numFmtId="201" formatCode="_-* #,##0.0000000\ _€_-;\-* #,##0.0000000\ _€_-;_-* &quot;-&quot;??\ _€_-;_-@_-"/>
    <numFmt numFmtId="202" formatCode="_-* #,##0.000\ _€_-;\-* #,##0.000\ _€_-;_-* &quot;-&quot;???\ _€_-;_-@_-"/>
  </numFmts>
  <fonts count="11">
    <font>
      <sz val="10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81" fontId="5" fillId="0" borderId="1" xfId="21" applyNumberFormat="1" applyFont="1" applyBorder="1" applyAlignment="1">
      <alignment horizontal="center" vertical="center" wrapText="1"/>
    </xf>
    <xf numFmtId="181" fontId="5" fillId="0" borderId="2" xfId="21" applyNumberFormat="1" applyFont="1" applyBorder="1" applyAlignment="1">
      <alignment horizontal="center" vertical="center" wrapText="1"/>
    </xf>
    <xf numFmtId="181" fontId="5" fillId="0" borderId="3" xfId="21" applyNumberFormat="1" applyFont="1" applyBorder="1" applyAlignment="1">
      <alignment horizontal="center" vertical="center" wrapText="1"/>
    </xf>
    <xf numFmtId="181" fontId="5" fillId="0" borderId="4" xfId="21" applyNumberFormat="1" applyFont="1" applyBorder="1" applyAlignment="1">
      <alignment horizontal="center" vertical="center" wrapText="1"/>
    </xf>
    <xf numFmtId="181" fontId="6" fillId="0" borderId="5" xfId="21" applyNumberFormat="1" applyFont="1" applyBorder="1" applyAlignment="1">
      <alignment horizontal="center" vertical="center" wrapText="1"/>
    </xf>
    <xf numFmtId="0" fontId="4" fillId="0" borderId="6" xfId="32" applyFont="1" applyBorder="1" applyAlignment="1">
      <alignment/>
      <protection/>
    </xf>
    <xf numFmtId="181" fontId="4" fillId="0" borderId="6" xfId="21" applyNumberFormat="1" applyFont="1" applyBorder="1" applyAlignment="1">
      <alignment horizontal="left" vertical="center" wrapText="1"/>
    </xf>
    <xf numFmtId="181" fontId="4" fillId="0" borderId="6" xfId="21" applyNumberFormat="1" applyFont="1" applyBorder="1" applyAlignment="1">
      <alignment horizontal="center" vertical="center" wrapText="1"/>
    </xf>
    <xf numFmtId="181" fontId="4" fillId="0" borderId="7" xfId="21" applyNumberFormat="1" applyFont="1" applyBorder="1" applyAlignment="1">
      <alignment horizontal="center" vertical="center" wrapText="1"/>
    </xf>
    <xf numFmtId="0" fontId="4" fillId="0" borderId="8" xfId="32" applyFont="1" applyBorder="1" applyAlignment="1">
      <alignment/>
      <protection/>
    </xf>
    <xf numFmtId="181" fontId="4" fillId="0" borderId="8" xfId="21" applyNumberFormat="1" applyFont="1" applyBorder="1" applyAlignment="1">
      <alignment horizontal="left" vertical="center" wrapText="1"/>
    </xf>
    <xf numFmtId="181" fontId="4" fillId="0" borderId="8" xfId="21" applyNumberFormat="1" applyFont="1" applyBorder="1" applyAlignment="1">
      <alignment horizontal="center" vertical="center" wrapText="1"/>
    </xf>
    <xf numFmtId="0" fontId="4" fillId="0" borderId="9" xfId="32" applyFont="1" applyBorder="1">
      <alignment/>
      <protection/>
    </xf>
    <xf numFmtId="181" fontId="4" fillId="0" borderId="9" xfId="21" applyNumberFormat="1" applyFont="1" applyBorder="1" applyAlignment="1">
      <alignment horizontal="left" vertical="center" wrapText="1"/>
    </xf>
    <xf numFmtId="181" fontId="4" fillId="0" borderId="9" xfId="21" applyNumberFormat="1" applyFont="1" applyBorder="1" applyAlignment="1">
      <alignment horizontal="center" vertical="center" wrapText="1"/>
    </xf>
    <xf numFmtId="181" fontId="4" fillId="0" borderId="10" xfId="21" applyNumberFormat="1" applyFont="1" applyBorder="1" applyAlignment="1">
      <alignment horizontal="center" vertical="center" wrapText="1"/>
    </xf>
    <xf numFmtId="0" fontId="4" fillId="0" borderId="9" xfId="32" applyFont="1" applyBorder="1" applyAlignment="1">
      <alignment/>
      <protection/>
    </xf>
    <xf numFmtId="181" fontId="5" fillId="2" borderId="9" xfId="21" applyNumberFormat="1" applyFont="1" applyFill="1" applyBorder="1" applyAlignment="1">
      <alignment vertical="center" wrapText="1"/>
    </xf>
    <xf numFmtId="0" fontId="4" fillId="0" borderId="4" xfId="32" applyFont="1" applyBorder="1" applyAlignment="1">
      <alignment/>
      <protection/>
    </xf>
    <xf numFmtId="181" fontId="4" fillId="0" borderId="11" xfId="21" applyNumberFormat="1" applyFont="1" applyBorder="1" applyAlignment="1">
      <alignment vertical="center" wrapText="1"/>
    </xf>
    <xf numFmtId="182" fontId="4" fillId="0" borderId="4" xfId="21" applyNumberFormat="1" applyFont="1" applyBorder="1" applyAlignment="1">
      <alignment horizontal="center" vertical="center"/>
    </xf>
    <xf numFmtId="178" fontId="4" fillId="0" borderId="4" xfId="32" applyNumberFormat="1" applyFont="1" applyBorder="1" applyAlignment="1">
      <alignment horizontal="center" vertical="center"/>
      <protection/>
    </xf>
    <xf numFmtId="181" fontId="5" fillId="2" borderId="4" xfId="21" applyNumberFormat="1" applyFont="1" applyFill="1" applyBorder="1" applyAlignment="1">
      <alignment vertical="center" wrapText="1"/>
    </xf>
    <xf numFmtId="182" fontId="5" fillId="2" borderId="4" xfId="21" applyNumberFormat="1" applyFont="1" applyFill="1" applyBorder="1" applyAlignment="1">
      <alignment horizontal="center" vertical="center" wrapText="1"/>
    </xf>
    <xf numFmtId="0" fontId="4" fillId="0" borderId="12" xfId="32" applyFont="1" applyBorder="1" applyAlignment="1">
      <alignment/>
      <protection/>
    </xf>
    <xf numFmtId="181" fontId="4" fillId="0" borderId="13" xfId="21" applyNumberFormat="1" applyFont="1" applyBorder="1" applyAlignment="1">
      <alignment horizontal="left" vertical="center" wrapText="1"/>
    </xf>
    <xf numFmtId="182" fontId="4" fillId="0" borderId="12" xfId="21" applyNumberFormat="1" applyFont="1" applyBorder="1" applyAlignment="1">
      <alignment horizontal="center" vertical="center" wrapText="1"/>
    </xf>
    <xf numFmtId="182" fontId="5" fillId="0" borderId="12" xfId="21" applyNumberFormat="1" applyFont="1" applyFill="1" applyBorder="1" applyAlignment="1">
      <alignment horizontal="center" vertical="center" wrapText="1"/>
    </xf>
    <xf numFmtId="182" fontId="5" fillId="2" borderId="9" xfId="21" applyNumberFormat="1" applyFont="1" applyFill="1" applyBorder="1" applyAlignment="1">
      <alignment horizontal="center" vertical="center" wrapText="1"/>
    </xf>
    <xf numFmtId="182" fontId="5" fillId="2" borderId="10" xfId="21" applyNumberFormat="1" applyFont="1" applyFill="1" applyBorder="1" applyAlignment="1">
      <alignment horizontal="center" vertical="center" wrapText="1"/>
    </xf>
    <xf numFmtId="181" fontId="5" fillId="0" borderId="14" xfId="21" applyNumberFormat="1" applyFont="1" applyBorder="1" applyAlignment="1">
      <alignment horizontal="center" vertical="center" wrapText="1"/>
    </xf>
    <xf numFmtId="181" fontId="5" fillId="0" borderId="15" xfId="21" applyNumberFormat="1" applyFont="1" applyBorder="1" applyAlignment="1">
      <alignment horizontal="center" vertical="center" wrapText="1"/>
    </xf>
    <xf numFmtId="181" fontId="5" fillId="0" borderId="16" xfId="21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32" applyFont="1" applyAlignment="1">
      <alignment vertical="center"/>
      <protection/>
    </xf>
    <xf numFmtId="181" fontId="5" fillId="0" borderId="20" xfId="15" applyNumberFormat="1" applyFont="1" applyBorder="1" applyAlignment="1">
      <alignment horizontal="center" vertical="center" wrapText="1"/>
    </xf>
    <xf numFmtId="181" fontId="5" fillId="0" borderId="16" xfId="15" applyNumberFormat="1" applyFont="1" applyBorder="1" applyAlignment="1">
      <alignment horizontal="center" vertical="center" wrapText="1"/>
    </xf>
    <xf numFmtId="178" fontId="5" fillId="0" borderId="5" xfId="15" applyNumberFormat="1" applyFont="1" applyBorder="1" applyAlignment="1">
      <alignment horizontal="center" vertical="center" wrapText="1"/>
    </xf>
    <xf numFmtId="181" fontId="5" fillId="0" borderId="4" xfId="15" applyNumberFormat="1" applyFont="1" applyBorder="1" applyAlignment="1">
      <alignment horizontal="center" vertical="center" wrapText="1"/>
    </xf>
    <xf numFmtId="182" fontId="4" fillId="0" borderId="6" xfId="15" applyNumberFormat="1" applyFont="1" applyBorder="1" applyAlignment="1">
      <alignment vertical="center"/>
    </xf>
    <xf numFmtId="182" fontId="5" fillId="0" borderId="6" xfId="15" applyNumberFormat="1" applyFont="1" applyFill="1" applyBorder="1" applyAlignment="1">
      <alignment vertical="center" wrapText="1"/>
    </xf>
    <xf numFmtId="182" fontId="5" fillId="0" borderId="4" xfId="15" applyNumberFormat="1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82" fontId="4" fillId="0" borderId="8" xfId="15" applyNumberFormat="1" applyFont="1" applyBorder="1" applyAlignment="1">
      <alignment vertical="center"/>
    </xf>
    <xf numFmtId="182" fontId="4" fillId="0" borderId="8" xfId="15" applyNumberFormat="1" applyFont="1" applyFill="1" applyBorder="1" applyAlignment="1">
      <alignment vertical="center" wrapText="1"/>
    </xf>
    <xf numFmtId="182" fontId="5" fillId="0" borderId="8" xfId="15" applyNumberFormat="1" applyFont="1" applyFill="1" applyBorder="1" applyAlignment="1">
      <alignment vertical="center" wrapText="1"/>
    </xf>
    <xf numFmtId="182" fontId="4" fillId="0" borderId="21" xfId="15" applyNumberFormat="1" applyFont="1" applyBorder="1" applyAlignment="1">
      <alignment vertical="center"/>
    </xf>
    <xf numFmtId="182" fontId="5" fillId="0" borderId="21" xfId="15" applyNumberFormat="1" applyFont="1" applyFill="1" applyBorder="1" applyAlignment="1">
      <alignment vertical="center" wrapText="1"/>
    </xf>
    <xf numFmtId="182" fontId="0" fillId="2" borderId="4" xfId="15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0" fontId="0" fillId="0" borderId="0" xfId="42" applyNumberFormat="1" applyAlignment="1">
      <alignment/>
    </xf>
    <xf numFmtId="182" fontId="5" fillId="2" borderId="4" xfId="15" applyNumberFormat="1" applyFont="1" applyFill="1" applyBorder="1" applyAlignment="1">
      <alignment vertical="center" wrapText="1"/>
    </xf>
    <xf numFmtId="182" fontId="5" fillId="2" borderId="5" xfId="15" applyNumberFormat="1" applyFont="1" applyFill="1" applyBorder="1" applyAlignment="1">
      <alignment horizontal="center" vertical="center"/>
    </xf>
    <xf numFmtId="182" fontId="5" fillId="2" borderId="4" xfId="15" applyNumberFormat="1" applyFont="1" applyFill="1" applyBorder="1" applyAlignment="1">
      <alignment horizontal="center" vertical="center"/>
    </xf>
    <xf numFmtId="178" fontId="5" fillId="2" borderId="4" xfId="0" applyNumberFormat="1" applyFont="1" applyFill="1" applyBorder="1" applyAlignment="1">
      <alignment horizontal="center" vertical="center"/>
    </xf>
    <xf numFmtId="181" fontId="4" fillId="2" borderId="7" xfId="21" applyNumberFormat="1" applyFont="1" applyFill="1" applyBorder="1" applyAlignment="1">
      <alignment horizontal="center" vertical="center" wrapText="1"/>
    </xf>
    <xf numFmtId="0" fontId="4" fillId="0" borderId="16" xfId="32" applyFont="1" applyBorder="1" applyAlignment="1">
      <alignment wrapText="1"/>
      <protection/>
    </xf>
    <xf numFmtId="181" fontId="4" fillId="0" borderId="16" xfId="21" applyNumberFormat="1" applyFont="1" applyBorder="1" applyAlignment="1">
      <alignment horizontal="left" vertical="center" wrapText="1"/>
    </xf>
    <xf numFmtId="182" fontId="4" fillId="0" borderId="16" xfId="21" applyNumberFormat="1" applyFont="1" applyBorder="1" applyAlignment="1">
      <alignment horizontal="center" vertical="center" wrapText="1"/>
    </xf>
    <xf numFmtId="181" fontId="4" fillId="0" borderId="22" xfId="21" applyNumberFormat="1" applyFont="1" applyBorder="1" applyAlignment="1">
      <alignment horizontal="center" vertical="center" wrapText="1"/>
    </xf>
    <xf numFmtId="182" fontId="5" fillId="2" borderId="4" xfId="21" applyNumberFormat="1" applyFont="1" applyFill="1" applyBorder="1" applyAlignment="1">
      <alignment horizontal="center" vertical="center"/>
    </xf>
    <xf numFmtId="181" fontId="4" fillId="2" borderId="5" xfId="21" applyNumberFormat="1" applyFont="1" applyFill="1" applyBorder="1" applyAlignment="1">
      <alignment horizontal="center" vertical="center" wrapText="1"/>
    </xf>
    <xf numFmtId="0" fontId="4" fillId="0" borderId="6" xfId="32" applyFont="1" applyBorder="1" applyAlignment="1">
      <alignment wrapText="1"/>
      <protection/>
    </xf>
    <xf numFmtId="182" fontId="4" fillId="0" borderId="6" xfId="21" applyNumberFormat="1" applyFont="1" applyBorder="1" applyAlignment="1">
      <alignment horizontal="center" vertical="center" wrapText="1"/>
    </xf>
    <xf numFmtId="182" fontId="5" fillId="2" borderId="9" xfId="21" applyNumberFormat="1" applyFont="1" applyFill="1" applyBorder="1" applyAlignment="1">
      <alignment horizontal="center" vertical="center"/>
    </xf>
    <xf numFmtId="181" fontId="5" fillId="2" borderId="7" xfId="21" applyNumberFormat="1" applyFont="1" applyFill="1" applyBorder="1" applyAlignment="1">
      <alignment horizontal="center" vertical="center" wrapText="1"/>
    </xf>
    <xf numFmtId="0" fontId="6" fillId="0" borderId="0" xfId="32" applyFont="1">
      <alignment/>
      <protection/>
    </xf>
    <xf numFmtId="0" fontId="6" fillId="0" borderId="0" xfId="32" applyFont="1" applyAlignment="1">
      <alignment vertical="center"/>
      <protection/>
    </xf>
    <xf numFmtId="0" fontId="4" fillId="0" borderId="12" xfId="32" applyFont="1" applyBorder="1" applyAlignment="1">
      <alignment vertical="center"/>
      <protection/>
    </xf>
    <xf numFmtId="182" fontId="4" fillId="0" borderId="4" xfId="15" applyNumberFormat="1" applyFont="1" applyFill="1" applyBorder="1" applyAlignment="1">
      <alignment horizontal="center" vertical="center"/>
    </xf>
    <xf numFmtId="181" fontId="5" fillId="2" borderId="23" xfId="21" applyNumberFormat="1" applyFont="1" applyFill="1" applyBorder="1" applyAlignment="1">
      <alignment vertical="center" wrapText="1"/>
    </xf>
    <xf numFmtId="182" fontId="5" fillId="2" borderId="23" xfId="21" applyNumberFormat="1" applyFont="1" applyFill="1" applyBorder="1" applyAlignment="1">
      <alignment horizontal="center" vertical="center" wrapText="1"/>
    </xf>
    <xf numFmtId="182" fontId="5" fillId="2" borderId="24" xfId="21" applyNumberFormat="1" applyFont="1" applyFill="1" applyBorder="1" applyAlignment="1">
      <alignment horizontal="center" vertical="center" wrapText="1"/>
    </xf>
    <xf numFmtId="181" fontId="4" fillId="2" borderId="11" xfId="21" applyNumberFormat="1" applyFont="1" applyFill="1" applyBorder="1" applyAlignment="1">
      <alignment horizontal="center" vertical="center" wrapText="1"/>
    </xf>
    <xf numFmtId="181" fontId="4" fillId="0" borderId="4" xfId="21" applyNumberFormat="1" applyFont="1" applyBorder="1" applyAlignment="1">
      <alignment horizontal="left" vertical="center" wrapText="1"/>
    </xf>
    <xf numFmtId="182" fontId="4" fillId="0" borderId="4" xfId="21" applyNumberFormat="1" applyFont="1" applyBorder="1" applyAlignment="1">
      <alignment horizontal="center" vertical="center" wrapText="1"/>
    </xf>
    <xf numFmtId="182" fontId="5" fillId="0" borderId="4" xfId="21" applyNumberFormat="1" applyFont="1" applyFill="1" applyBorder="1" applyAlignment="1">
      <alignment horizontal="center" vertical="center" wrapText="1"/>
    </xf>
    <xf numFmtId="181" fontId="4" fillId="0" borderId="5" xfId="21" applyNumberFormat="1" applyFont="1" applyBorder="1" applyAlignment="1">
      <alignment horizontal="center" vertical="center" wrapText="1"/>
    </xf>
    <xf numFmtId="0" fontId="4" fillId="0" borderId="23" xfId="32" applyFont="1" applyBorder="1" applyAlignment="1">
      <alignment/>
      <protection/>
    </xf>
    <xf numFmtId="181" fontId="4" fillId="0" borderId="5" xfId="21" applyNumberFormat="1" applyFont="1" applyBorder="1" applyAlignment="1">
      <alignment horizontal="left" vertical="center" wrapText="1"/>
    </xf>
    <xf numFmtId="182" fontId="4" fillId="0" borderId="4" xfId="2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0" xfId="32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wrapText="1"/>
    </xf>
    <xf numFmtId="0" fontId="10" fillId="0" borderId="20" xfId="0" applyFont="1" applyBorder="1" applyAlignment="1">
      <alignment horizontal="left" wrapText="1"/>
    </xf>
  </cellXfs>
  <cellStyles count="29">
    <cellStyle name="Normal" xfId="0"/>
    <cellStyle name="Comma" xfId="15"/>
    <cellStyle name="Comma [0]" xfId="16"/>
    <cellStyle name="Milliers [0]_LFI04" xfId="17"/>
    <cellStyle name="Milliers [0]_perspect2005" xfId="18"/>
    <cellStyle name="Milliers [0]_plf1" xfId="19"/>
    <cellStyle name="Milliers_LFI04" xfId="20"/>
    <cellStyle name="Milliers_perspect2005" xfId="21"/>
    <cellStyle name="Milliers_plf1" xfId="22"/>
    <cellStyle name="Currency" xfId="23"/>
    <cellStyle name="Currency [0]" xfId="24"/>
    <cellStyle name="Monétaire [0]_LFI04" xfId="25"/>
    <cellStyle name="Monétaire [0]_perspect2005" xfId="26"/>
    <cellStyle name="Monétaire [0]_plf1" xfId="27"/>
    <cellStyle name="Monétaire_LFI04" xfId="28"/>
    <cellStyle name="Monétaire_perspect2005" xfId="29"/>
    <cellStyle name="Monétaire_plf1" xfId="30"/>
    <cellStyle name="Normal_estim08-04exoMVseuil1,2" xfId="31"/>
    <cellStyle name="Normal_HYPOTHESES" xfId="32"/>
    <cellStyle name="Normal_HYPOTHESES2" xfId="33"/>
    <cellStyle name="Normal_LFI04" xfId="34"/>
    <cellStyle name="Normal_pers12SMIC" xfId="35"/>
    <cellStyle name="Normal_persprelev" xfId="36"/>
    <cellStyle name="Normal_plf1" xfId="37"/>
    <cellStyle name="Normal_prélèv toutes mesures" xfId="38"/>
    <cellStyle name="Normal_seuilparticEtat" xfId="39"/>
    <cellStyle name="Normal_simulation prelev01" xfId="40"/>
    <cellStyle name="Normal_simulation prelev011" xfId="41"/>
    <cellStyle name="Percent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0</xdr:rowOff>
    </xdr:from>
    <xdr:to>
      <xdr:col>5</xdr:col>
      <xdr:colOff>333375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96150" y="47625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171450</xdr:colOff>
      <xdr:row>12</xdr:row>
      <xdr:rowOff>0</xdr:rowOff>
    </xdr:from>
    <xdr:to>
      <xdr:col>5</xdr:col>
      <xdr:colOff>333375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96150" y="74199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0</xdr:rowOff>
    </xdr:from>
    <xdr:to>
      <xdr:col>5</xdr:col>
      <xdr:colOff>333375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0" y="519112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5</xdr:col>
      <xdr:colOff>171450</xdr:colOff>
      <xdr:row>12</xdr:row>
      <xdr:rowOff>0</xdr:rowOff>
    </xdr:from>
    <xdr:to>
      <xdr:col>5</xdr:col>
      <xdr:colOff>333375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0" y="8029575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qualit&#233;%2040%20franchise%20MV%2015%20SMI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&#233;d&#233;%20qualit&#233;%2040%20franchise%20MV%2015%20SM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qualit&#233;%2045%20franchise%20MV%2015%20SM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qualit&#233;%2050%20franchise%20MV%2014%20SMI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qualit&#233;%2055%20franchise%20MV%2014%20SMI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qualit&#233;%2060%20franchise%20MV%2014%20SMI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&#233;d&#233;%20qualit&#233;%2045%20franchise%20MV%2015%20SMI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&#233;d&#233;%20qualit&#233;%2050%20franchise%20MV%2014%20SMI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&#233;d&#233;%20qualit&#233;%2055%20franchise%20MV%2014%20SMI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90F0\F&#233;d&#233;%20qualit&#233;%2060%20franchise%20MV%2014%20SM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2005-40"/>
      <sheetName val="40 stock-flux-franchMV-1,5SMIC"/>
      <sheetName val="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322.3307041631686</v>
          </cell>
          <cell r="D8">
            <v>141.67129720268224</v>
          </cell>
          <cell r="E8">
            <v>4.554987048062684</v>
          </cell>
        </row>
        <row r="9">
          <cell r="C9">
            <v>42.4329899186966</v>
          </cell>
          <cell r="D9">
            <v>4.374098829550949</v>
          </cell>
          <cell r="E9">
            <v>1.199275880292157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101.69187381209628</v>
          </cell>
          <cell r="G7">
            <v>53.4644768390438</v>
          </cell>
        </row>
        <row r="8">
          <cell r="F8">
            <v>13.017266479026459</v>
          </cell>
          <cell r="G8">
            <v>16.38054174167246</v>
          </cell>
        </row>
        <row r="10">
          <cell r="F10">
            <v>52.02709120366538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0-2005"/>
      <sheetName val="40 stock-flux-franchMV-1,5SMIC"/>
      <sheetName val="40 stock-franchMV-1,5SMIC"/>
      <sheetName val="cotation (3)"/>
      <sheetName val="Entrées Gér hosp-135 (2)"/>
      <sheetName val="entrées Grce priv-135 (2)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1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346.54691908492606</v>
          </cell>
          <cell r="D8">
            <v>147.78315090576268</v>
          </cell>
          <cell r="E8">
            <v>4.897196288128966</v>
          </cell>
        </row>
        <row r="9">
          <cell r="C9">
            <v>45.58881180069899</v>
          </cell>
          <cell r="D9">
            <v>4.531380958300511</v>
          </cell>
          <cell r="E9">
            <v>1.288468300454755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2">
        <row r="5">
          <cell r="F5">
            <v>73500</v>
          </cell>
          <cell r="G5">
            <v>42000</v>
          </cell>
        </row>
        <row r="7">
          <cell r="F7">
            <v>120.86832453830061</v>
          </cell>
          <cell r="G7">
            <v>57.3114244011395</v>
          </cell>
        </row>
        <row r="8">
          <cell r="F8">
            <v>15.788330714537583</v>
          </cell>
          <cell r="G8">
            <v>17.683966051747387</v>
          </cell>
        </row>
        <row r="10">
          <cell r="F10">
            <v>52.02709120366538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2005-45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305.18545394172344</v>
          </cell>
          <cell r="D8">
            <v>134.1355899046672</v>
          </cell>
          <cell r="E8">
            <v>4.312700502952966</v>
          </cell>
        </row>
        <row r="9">
          <cell r="C9">
            <v>39.63028252410049</v>
          </cell>
          <cell r="D9">
            <v>4.079430596014667</v>
          </cell>
          <cell r="E9">
            <v>1.1200634706953827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96.2827315880486</v>
          </cell>
          <cell r="G7">
            <v>47.79400202278159</v>
          </cell>
        </row>
        <row r="8">
          <cell r="F8">
            <v>12.15938061505117</v>
          </cell>
          <cell r="G8">
            <v>15.366469058350692</v>
          </cell>
        </row>
        <row r="10">
          <cell r="F10">
            <v>52.02709120366538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2005-50"/>
      <sheetName val="50 stock-flux-franchMV-1,4SMIC"/>
      <sheetName val="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286.3256786981339</v>
          </cell>
          <cell r="D8">
            <v>125.8463118768507</v>
          </cell>
          <cell r="E8">
            <v>4.046185303332279</v>
          </cell>
        </row>
        <row r="9">
          <cell r="C9">
            <v>41.599480894335386</v>
          </cell>
          <cell r="D9">
            <v>4.461039138812229</v>
          </cell>
          <cell r="E9">
            <v>1.1757185662580167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90.33267514159617</v>
          </cell>
          <cell r="G7">
            <v>43.03687341654798</v>
          </cell>
        </row>
        <row r="8">
          <cell r="F8">
            <v>12.77137396043401</v>
          </cell>
          <cell r="G8">
            <v>15.570801942649423</v>
          </cell>
        </row>
        <row r="10">
          <cell r="F10">
            <v>52.02709120366538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2005-55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269.1804284766887</v>
          </cell>
          <cell r="D8">
            <v>118.31060457883568</v>
          </cell>
          <cell r="E8">
            <v>3.803898758222561</v>
          </cell>
        </row>
        <row r="9">
          <cell r="C9">
            <v>38.41506345770788</v>
          </cell>
          <cell r="D9">
            <v>4.115900676453213</v>
          </cell>
          <cell r="E9">
            <v>1.0857179551333587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84.9235329175485</v>
          </cell>
          <cell r="G7">
            <v>38.88325588294095</v>
          </cell>
        </row>
        <row r="8">
          <cell r="F8">
            <v>11.797444407071255</v>
          </cell>
          <cell r="G8">
            <v>14.491208858596291</v>
          </cell>
        </row>
        <row r="10">
          <cell r="F10">
            <v>52.02709120366538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2005-60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250.32065323309905</v>
          </cell>
          <cell r="D8">
            <v>110.02132655101917</v>
          </cell>
          <cell r="E8">
            <v>3.5373835586018716</v>
          </cell>
        </row>
        <row r="9">
          <cell r="C9">
            <v>34.88508110126983</v>
          </cell>
          <cell r="D9">
            <v>3.7364608384231763</v>
          </cell>
          <cell r="E9">
            <v>0.9859507054994193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78.97347647109603</v>
          </cell>
          <cell r="G7">
            <v>35.64298455936254</v>
          </cell>
        </row>
        <row r="8">
          <cell r="F8">
            <v>10.716534697929887</v>
          </cell>
          <cell r="G8">
            <v>13.249941602873236</v>
          </cell>
        </row>
        <row r="10">
          <cell r="F10">
            <v>52.02709120366538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ér hosp-135 (2)"/>
      <sheetName val="entrées Grce priv-135 (2)"/>
      <sheetName val="45-2005"/>
      <sheetName val="45 stock-flux-franchMV-1,5SMIC"/>
      <sheetName val="45 stock-franchMV-1,5SMIC"/>
      <sheetName val="fiche budgétaire"/>
      <sheetName val="prélfranchise MV seuil 1,5 SMIC"/>
      <sheetName val="nbre pers seuil "/>
      <sheetName val="prél TE-TPSA au dessus 1,5SMIC"/>
      <sheetName val="nbmes"/>
      <sheetName val="Grce priv-prell 1,4 SMIC-188"/>
      <sheetName val="Gér hosp-prél 1,4 SMIC-188"/>
      <sheetName val="1 pers détermi seuil 1,5 SMIC"/>
      <sheetName val="Prélevgrce-auj"/>
      <sheetName val="Grce priv-abattement"/>
      <sheetName val="Gér hosp-188"/>
      <sheetName val="TE-CEet TPSA- 188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328.11357232508954</v>
          </cell>
          <cell r="D8">
            <v>139.92234500651992</v>
          </cell>
          <cell r="E8">
            <v>4.6367071238667865</v>
          </cell>
        </row>
        <row r="9">
          <cell r="C9">
            <v>42.57826487786853</v>
          </cell>
          <cell r="D9">
            <v>4.226455506840619</v>
          </cell>
          <cell r="E9">
            <v>1.2033817600540861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114.43915833945485</v>
          </cell>
          <cell r="G7">
            <v>51.23293999495805</v>
          </cell>
        </row>
        <row r="8">
          <cell r="F8">
            <v>14.746399660941329</v>
          </cell>
          <cell r="G8">
            <v>16.588728200130213</v>
          </cell>
        </row>
        <row r="10">
          <cell r="C10">
            <v>167.06162164835968</v>
          </cell>
          <cell r="D10">
            <v>148.56689563526012</v>
          </cell>
          <cell r="F10">
            <v>52.02709120366538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135 (2)"/>
      <sheetName val="Entrées Gér hosp-135 (2)"/>
      <sheetName val="50-2005"/>
      <sheetName val="50 stock-flux-franchMV-1,4SMIC"/>
      <sheetName val="5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36"/>
      <sheetName val="Gér hosp-prél 1,4 SMIC-167"/>
      <sheetName val="1 pers détermi seuil 1,4 SMIC"/>
      <sheetName val="Grce priv-abattement"/>
      <sheetName val="Prélevgrce-auj"/>
      <sheetName val="Gér hosp-167"/>
      <sheetName val="TE-CEet TPSA- 167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307.83689088926945</v>
          </cell>
          <cell r="D8">
            <v>131.27545851735294</v>
          </cell>
          <cell r="E8">
            <v>4.350169043178391</v>
          </cell>
        </row>
        <row r="9">
          <cell r="C9">
            <v>44.69642595438091</v>
          </cell>
          <cell r="D9">
            <v>4.6213774263928755</v>
          </cell>
          <cell r="E9">
            <v>1.2632469615047082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107.36707552072451</v>
          </cell>
          <cell r="G7">
            <v>46.022810503945365</v>
          </cell>
        </row>
        <row r="8">
          <cell r="F8">
            <v>15.482758914939419</v>
          </cell>
          <cell r="G8">
            <v>16.80419698205137</v>
          </cell>
        </row>
        <row r="10">
          <cell r="F10">
            <v>52.02709120366538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3)"/>
      <sheetName val="entrées Grce priv-96(2)"/>
      <sheetName val="Entrées Gér hosp-135 (2)"/>
      <sheetName val="55-2005"/>
      <sheetName val="55 stock-flux-franchMV-1,4SMIC"/>
      <sheetName val="55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47"/>
      <sheetName val="Gér hosp-prél 1,4 SMIC-147"/>
      <sheetName val="1 pers détermi seuil 1,4 SMIC"/>
      <sheetName val="Grce priv-abattement"/>
      <sheetName val="Prélevgrce-auj"/>
      <sheetName val="Gér hosp-157"/>
      <sheetName val="TE-CEet TPSA- 157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289.403544129433</v>
          </cell>
          <cell r="D8">
            <v>123.41465261811027</v>
          </cell>
          <cell r="E8">
            <v>4.089679878916212</v>
          </cell>
        </row>
        <row r="9">
          <cell r="C9">
            <v>41.27611362348038</v>
          </cell>
          <cell r="D9">
            <v>4.264434549865229</v>
          </cell>
          <cell r="E9">
            <v>1.1665792958659145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100.93790932187872</v>
          </cell>
          <cell r="G7">
            <v>41.68103592810146</v>
          </cell>
        </row>
        <row r="8">
          <cell r="F8">
            <v>14.299295709236453</v>
          </cell>
          <cell r="G8">
            <v>15.638130149927264</v>
          </cell>
        </row>
        <row r="10">
          <cell r="F10">
            <v>52.02709120366538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tation (2)"/>
      <sheetName val="entrées Grce priv-96(2)"/>
      <sheetName val="Entrées Gér hosp-135 (2)"/>
      <sheetName val="60-2005"/>
      <sheetName val="60 stock-flux-franchMV-1,4SMIC"/>
      <sheetName val="60 stock-franchMV-1,4SMIC"/>
      <sheetName val="fiche budgétaire"/>
      <sheetName val="cotation"/>
      <sheetName val="franchise MV seuil 1,4 SMIC"/>
      <sheetName val="nbre pers seuil "/>
      <sheetName val="prél TE-TPSA au dessus 1,4SMIC"/>
      <sheetName val="nbmes"/>
      <sheetName val="Grce priv-prell 1,4 SMIC-129"/>
      <sheetName val="Gér hosp-prél 1,4 SMIC-129"/>
      <sheetName val="1 pers détermi seuil 1,4 SMIC"/>
      <sheetName val="Grce priv-abattement"/>
      <sheetName val="Prélevgrce-auj"/>
      <sheetName val="Gér hosp-146"/>
      <sheetName val="TE-CEet TPSA- 146€"/>
      <sheetName val="Coûts moismesures des hypo (2)"/>
      <sheetName val="Tarifs"/>
    </sheetNames>
    <sheetDataSet>
      <sheetData sheetId="4">
        <row r="4">
          <cell r="C4">
            <v>184093.460208</v>
          </cell>
          <cell r="D4">
            <v>66437.865</v>
          </cell>
          <cell r="E4">
            <v>5203</v>
          </cell>
          <cell r="F4">
            <v>77000</v>
          </cell>
          <cell r="G4">
            <v>44000</v>
          </cell>
        </row>
        <row r="5">
          <cell r="C5">
            <v>176015.650104</v>
          </cell>
          <cell r="D5">
            <v>66076.4325</v>
          </cell>
          <cell r="E5">
            <v>5203</v>
          </cell>
        </row>
        <row r="8">
          <cell r="C8">
            <v>269.1268626936128</v>
          </cell>
          <cell r="D8">
            <v>114.76776612894331</v>
          </cell>
          <cell r="E8">
            <v>3.8031417982278137</v>
          </cell>
        </row>
        <row r="9">
          <cell r="C9">
            <v>37.48422894964101</v>
          </cell>
          <cell r="D9">
            <v>3.8718025998362444</v>
          </cell>
          <cell r="E9">
            <v>1.059409948645785</v>
          </cell>
        </row>
        <row r="11">
          <cell r="C11">
            <v>167.06162164835968</v>
          </cell>
          <cell r="D11">
            <v>148.56689563526012</v>
          </cell>
        </row>
      </sheetData>
      <sheetData sheetId="5">
        <row r="5">
          <cell r="F5">
            <v>73500</v>
          </cell>
          <cell r="G5">
            <v>42000</v>
          </cell>
        </row>
        <row r="7">
          <cell r="F7">
            <v>93.86582650314834</v>
          </cell>
          <cell r="G7">
            <v>38.207616267426346</v>
          </cell>
        </row>
        <row r="8">
          <cell r="F8">
            <v>12.986802764128065</v>
          </cell>
          <cell r="G8">
            <v>14.297789384060763</v>
          </cell>
        </row>
        <row r="10">
          <cell r="F10">
            <v>52.02709120366538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workbookViewId="0" topLeftCell="C3">
      <selection activeCell="C8" sqref="C8:G8"/>
    </sheetView>
  </sheetViews>
  <sheetFormatPr defaultColWidth="11.421875" defaultRowHeight="12.75"/>
  <cols>
    <col min="1" max="1" width="9.00390625" style="40" customWidth="1"/>
    <col min="2" max="2" width="38.140625" style="40" customWidth="1"/>
    <col min="3" max="3" width="21.57421875" style="40" customWidth="1"/>
    <col min="4" max="4" width="19.57421875" style="40" customWidth="1"/>
    <col min="5" max="5" width="18.57421875" style="40" customWidth="1"/>
    <col min="6" max="6" width="17.28125" style="40" customWidth="1"/>
    <col min="7" max="7" width="20.57421875" style="59" customWidth="1"/>
    <col min="8" max="16384" width="6.28125" style="40" customWidth="1"/>
  </cols>
  <sheetData>
    <row r="1" spans="1:7" ht="76.5" customHeight="1" thickBot="1">
      <c r="A1" s="93" t="s">
        <v>59</v>
      </c>
      <c r="B1" s="94"/>
      <c r="C1" s="37" t="s">
        <v>28</v>
      </c>
      <c r="D1" s="38" t="s">
        <v>29</v>
      </c>
      <c r="E1" s="39" t="s">
        <v>30</v>
      </c>
      <c r="F1" s="37" t="s">
        <v>31</v>
      </c>
      <c r="G1" s="37" t="s">
        <v>32</v>
      </c>
    </row>
    <row r="2" spans="1:7" ht="40.5" customHeight="1" thickBot="1">
      <c r="A2" s="91" t="s">
        <v>33</v>
      </c>
      <c r="B2" s="92"/>
      <c r="C2" s="41" t="s">
        <v>34</v>
      </c>
      <c r="D2" s="42" t="s">
        <v>35</v>
      </c>
      <c r="E2" s="41" t="s">
        <v>36</v>
      </c>
      <c r="F2" s="41" t="s">
        <v>37</v>
      </c>
      <c r="G2" s="41" t="s">
        <v>38</v>
      </c>
    </row>
    <row r="3" spans="1:7" ht="87.75" customHeight="1" thickBot="1">
      <c r="A3" s="43"/>
      <c r="B3" s="44"/>
      <c r="C3" s="45" t="s">
        <v>39</v>
      </c>
      <c r="D3" s="46" t="s">
        <v>40</v>
      </c>
      <c r="E3" s="45" t="s">
        <v>41</v>
      </c>
      <c r="F3" s="47" t="s">
        <v>42</v>
      </c>
      <c r="G3" s="47" t="s">
        <v>43</v>
      </c>
    </row>
    <row r="4" spans="1:7" ht="63" customHeight="1" thickBot="1">
      <c r="A4" s="48" t="s">
        <v>15</v>
      </c>
      <c r="B4" s="49" t="s">
        <v>16</v>
      </c>
      <c r="C4" s="50">
        <f>'Annexe 21- H 1'!H7</f>
        <v>432.4720856939074</v>
      </c>
      <c r="D4" s="51">
        <f>'Annexe 21 - H 2'!H7</f>
        <v>465.22541362997134</v>
      </c>
      <c r="E4" s="50">
        <f>'Annexe 21 - H 3'!H7</f>
        <v>495.37086117118866</v>
      </c>
      <c r="F4" s="50">
        <f>'Annexe 21 - H 4'!H7</f>
        <v>528.5884384471819</v>
      </c>
      <c r="G4" s="52">
        <f>'Annexe 21 - H 5'!H7</f>
        <v>559.1981353283286</v>
      </c>
    </row>
    <row r="5" spans="1:7" ht="51" customHeight="1" thickBot="1">
      <c r="A5" s="53" t="s">
        <v>17</v>
      </c>
      <c r="B5" s="54" t="s">
        <v>44</v>
      </c>
      <c r="C5" s="50">
        <f>'Annexe 21- H 1'!H8</f>
        <v>50.29307647714812</v>
      </c>
      <c r="D5" s="51">
        <f>'Annexe 21 - H 2'!H8</f>
        <v>55.35265387658054</v>
      </c>
      <c r="E5" s="50">
        <f>'Annexe 21 - H 3'!H8</f>
        <v>59.90740471951847</v>
      </c>
      <c r="F5" s="50">
        <f>'Annexe 21 - H 4'!H8</f>
        <v>57.056844755275264</v>
      </c>
      <c r="G5" s="52">
        <f>'Annexe 21 - H 5'!H8</f>
        <v>61.07580340008227</v>
      </c>
    </row>
    <row r="6" spans="1:7" ht="56.25" customHeight="1" thickBot="1">
      <c r="A6" s="53" t="s">
        <v>18</v>
      </c>
      <c r="B6" s="55" t="s">
        <v>19</v>
      </c>
      <c r="C6" s="50">
        <f>'Annexe 21- H 1'!H9</f>
        <v>382.17900921675925</v>
      </c>
      <c r="D6" s="51">
        <f>'Annexe 21 - H 2'!H9</f>
        <v>409.87275975339094</v>
      </c>
      <c r="E6" s="50">
        <f>'Annexe 21 - H 3'!H9</f>
        <v>435.46345645167025</v>
      </c>
      <c r="F6" s="50">
        <f>'Annexe 21 - H 4'!H9</f>
        <v>471.53159369190666</v>
      </c>
      <c r="G6" s="52">
        <f>'Annexe 21 - H 5'!H9</f>
        <v>498.1223319282464</v>
      </c>
    </row>
    <row r="7" spans="1:7" ht="56.25" customHeight="1" thickBot="1">
      <c r="A7" s="78" t="s">
        <v>20</v>
      </c>
      <c r="B7" s="26" t="s">
        <v>21</v>
      </c>
      <c r="C7" s="79">
        <f>'Annexe 21- H 1'!$H$10</f>
        <v>355.9908411109649</v>
      </c>
      <c r="D7" s="79">
        <f>'Annexe 21- H 1'!$H$10</f>
        <v>355.9908411109649</v>
      </c>
      <c r="E7" s="79">
        <f>'Annexe 21- H 1'!$H$10</f>
        <v>355.9908411109649</v>
      </c>
      <c r="F7" s="79">
        <f>'Annexe 21- H 1'!$H$10</f>
        <v>355.9908411109649</v>
      </c>
      <c r="G7" s="79">
        <f>'Annexe 21- H 1'!$H$10</f>
        <v>355.9908411109649</v>
      </c>
    </row>
    <row r="8" spans="1:7" ht="57.75" customHeight="1" thickBot="1">
      <c r="A8" s="56" t="s">
        <v>22</v>
      </c>
      <c r="B8" s="57" t="s">
        <v>23</v>
      </c>
      <c r="C8" s="50">
        <f>C6-C7</f>
        <v>26.188168105794375</v>
      </c>
      <c r="D8" s="50">
        <f>D6-D7</f>
        <v>53.88191864242606</v>
      </c>
      <c r="E8" s="50">
        <f>E6-E7</f>
        <v>79.47261534070537</v>
      </c>
      <c r="F8" s="50">
        <f>F6-F7</f>
        <v>115.54075258094178</v>
      </c>
      <c r="G8" s="50">
        <f>G6-G7</f>
        <v>142.13149081728153</v>
      </c>
    </row>
    <row r="9" spans="1:7" ht="51" customHeight="1" thickBot="1">
      <c r="A9" s="58"/>
      <c r="B9" s="61" t="s">
        <v>45</v>
      </c>
      <c r="C9" s="63">
        <f>'Annexe 21- H 1'!C11+'Annexe 21- H 1'!E11+'Annexe 21- H 1'!F11+'Annexe 21- H 1'!G11</f>
        <v>69.72248567855996</v>
      </c>
      <c r="D9" s="62">
        <f>'Annexe 21 - H 2'!C11+'Annexe 21 - H 2'!E11+'Annexe 21 - H 2'!F11+'Annexe 21 - H 2'!G11</f>
        <v>89.25010451157779</v>
      </c>
      <c r="E9" s="63">
        <f>'Annexe 21 - H 3'!C11+'Annexe 21 - H 3'!E11+'Annexe 21 - H 3'!F11+'Annexe 21 - H 3'!G11</f>
        <v>107.41724039542734</v>
      </c>
      <c r="F9" s="63">
        <f>'Annexe 21 - H 4'!C11+'Annexe 21 - H 4'!E11+'Annexe 21 - H 4'!F11+'Annexe 21 - H 4'!G11</f>
        <v>134.54982601903333</v>
      </c>
      <c r="G9" s="64">
        <f>'Annexe 21 - H 5'!C11+'Annexe 21 - H 5'!E11+'Annexe 21 - H 5'!F11+'Annexe 21 - H 5'!G11</f>
        <v>153.66597803960352</v>
      </c>
    </row>
    <row r="10" ht="15.75">
      <c r="B10" s="35"/>
    </row>
    <row r="11" spans="2:7" ht="12.75">
      <c r="B11" s="35"/>
      <c r="C11" s="60"/>
      <c r="D11" s="60"/>
      <c r="E11" s="60"/>
      <c r="F11" s="60"/>
      <c r="G11" s="60"/>
    </row>
    <row r="12" ht="15.75">
      <c r="B12" s="35"/>
    </row>
  </sheetData>
  <mergeCells count="2">
    <mergeCell ref="A2:B2"/>
    <mergeCell ref="A1:B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5">
      <selection activeCell="A2" sqref="A2:B2"/>
    </sheetView>
  </sheetViews>
  <sheetFormatPr defaultColWidth="11.421875" defaultRowHeight="12.75"/>
  <cols>
    <col min="1" max="1" width="12.28125" style="0" customWidth="1"/>
    <col min="2" max="2" width="38.140625" style="0" customWidth="1"/>
    <col min="3" max="3" width="17.00390625" style="0" customWidth="1"/>
    <col min="4" max="4" width="15.00390625" style="0" customWidth="1"/>
    <col min="5" max="5" width="13.8515625" style="0" customWidth="1"/>
    <col min="6" max="6" width="12.8515625" style="0" customWidth="1"/>
    <col min="7" max="7" width="15.57421875" style="0" customWidth="1"/>
    <col min="8" max="8" width="21.140625" style="0" customWidth="1"/>
  </cols>
  <sheetData>
    <row r="1" spans="1:8" ht="48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7" t="s">
        <v>56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4.25" customHeight="1" thickBot="1">
      <c r="A3" s="6" t="s">
        <v>7</v>
      </c>
      <c r="B3" s="7" t="s">
        <v>8</v>
      </c>
      <c r="C3" s="8">
        <f>'[7]50 stock-flux-franchMV-1,4SMIC'!C4*C16</f>
        <v>201803.25108000962</v>
      </c>
      <c r="D3" s="8">
        <f>'[7]50 stock-flux-franchMV-1,4SMIC'!D4*D16</f>
        <v>67168.681515</v>
      </c>
      <c r="E3" s="8">
        <f>'[7]50 stock-flux-franchMV-1,4SMIC'!E4*E16</f>
        <v>5723.3</v>
      </c>
      <c r="F3" s="8">
        <f>'[7]50 stock-flux-franchMV-1,4SMIC'!F4*F16</f>
        <v>84700</v>
      </c>
      <c r="G3" s="8">
        <f>'[7]50 stock-flux-franchMV-1,4SMIC'!G4*G16</f>
        <v>48400.00000000001</v>
      </c>
      <c r="H3" s="9">
        <f aca="true" t="shared" si="0" ref="H3:H11">SUM(C3:G3)</f>
        <v>407795.2325950096</v>
      </c>
    </row>
    <row r="4" spans="1:8" ht="51.75" customHeight="1" thickBot="1">
      <c r="A4" s="10" t="s">
        <v>9</v>
      </c>
      <c r="B4" s="11" t="s">
        <v>10</v>
      </c>
      <c r="C4" s="12">
        <f>'[7]50 stock-flux-franchMV-1,4SMIC'!C5*C16</f>
        <v>192948.3556440048</v>
      </c>
      <c r="D4" s="12">
        <f>'[7]50 stock-flux-franchMV-1,4SMIC'!D5*D16</f>
        <v>66803.27325749998</v>
      </c>
      <c r="E4" s="12">
        <f>'[7]50 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'[7]50 stock-franchMV-1,4SMIC'!F5*F17</f>
        <v>22050</v>
      </c>
      <c r="G5" s="15">
        <f>'[7]50 stock-franchMV-1,4SMIC'!G5*G17</f>
        <v>12600</v>
      </c>
      <c r="H5" s="9">
        <f t="shared" si="0"/>
        <v>34650</v>
      </c>
    </row>
    <row r="6" spans="1:8" ht="54" customHeight="1" thickBot="1">
      <c r="A6" s="72" t="s">
        <v>13</v>
      </c>
      <c r="B6" s="7" t="s">
        <v>14</v>
      </c>
      <c r="C6" s="73">
        <f>C7*1000000/C4/12</f>
        <v>148.68715551698156</v>
      </c>
      <c r="D6" s="73">
        <f>D7*1000000/D4/12</f>
        <v>168.90442592044636</v>
      </c>
      <c r="E6" s="73">
        <f>E7*1000000/E4/12</f>
        <v>71.08146674755902</v>
      </c>
      <c r="F6" s="73">
        <f>F7*1000000/F5/6</f>
        <v>248.380703959735</v>
      </c>
      <c r="G6" s="73">
        <f>G7*1000000/G5/6</f>
        <v>186.31933046081372</v>
      </c>
      <c r="H6" s="9">
        <f t="shared" si="0"/>
        <v>823.3730826055357</v>
      </c>
    </row>
    <row r="7" spans="1:8" ht="60" customHeight="1" thickBot="1">
      <c r="A7" s="17" t="s">
        <v>15</v>
      </c>
      <c r="B7" s="18" t="s">
        <v>16</v>
      </c>
      <c r="C7" s="74">
        <f>'[7]50 stock-flux-franchMV-1,4SMIC'!C8*C15*C16</f>
        <v>344.2673059486321</v>
      </c>
      <c r="D7" s="74">
        <f>'[7]50 stock-flux-franchMV-1,4SMIC'!D8*D15*D16</f>
        <v>135.4004222299769</v>
      </c>
      <c r="E7" s="74">
        <f>'[7]50 stock-flux-franchMV-1,4SMIC'!E8*E15*E16</f>
        <v>4.881846703635654</v>
      </c>
      <c r="F7" s="74">
        <f>'[7]50 stock-franchMV-1,4SMIC'!F7*F17*F15</f>
        <v>32.86076713387294</v>
      </c>
      <c r="G7" s="74">
        <f>'[7]50 stock-franchMV-1,4SMIC'!G7*G17*G15</f>
        <v>14.085741382837517</v>
      </c>
      <c r="H7" s="65">
        <f t="shared" si="0"/>
        <v>531.4960833989551</v>
      </c>
    </row>
    <row r="8" spans="1:8" ht="74.25" customHeight="1" thickBot="1">
      <c r="A8" s="19" t="s">
        <v>17</v>
      </c>
      <c r="B8" s="20" t="s">
        <v>47</v>
      </c>
      <c r="C8" s="21">
        <f>'[7]50 stock-flux-franchMV-1,4SMIC'!C9*C16</f>
        <v>48.99622213119236</v>
      </c>
      <c r="D8" s="21">
        <f>'[7]50 stock-flux-franchMV-1,4SMIC'!D9*D16</f>
        <v>4.6722125780831965</v>
      </c>
      <c r="E8" s="21">
        <f>'[7]50 stock-flux-franchMV-1,4SMIC'!E9*E16</f>
        <v>1.389571657655179</v>
      </c>
      <c r="F8" s="22">
        <f>'[7]50 stock-franchMV-1,4SMIC'!F8*F17</f>
        <v>4.644827674481825</v>
      </c>
      <c r="G8" s="22">
        <f>'[7]50 stock-franchMV-1,4SMIC'!G8*G17</f>
        <v>5.041259094615411</v>
      </c>
      <c r="H8" s="9">
        <f t="shared" si="0"/>
        <v>64.74409313602797</v>
      </c>
    </row>
    <row r="9" spans="1:8" ht="63" customHeight="1" thickBot="1">
      <c r="A9" s="19" t="s">
        <v>18</v>
      </c>
      <c r="B9" s="23" t="s">
        <v>19</v>
      </c>
      <c r="C9" s="24">
        <f>C7-C8</f>
        <v>295.2710838174397</v>
      </c>
      <c r="D9" s="24">
        <f>D7-D8</f>
        <v>130.7282096518937</v>
      </c>
      <c r="E9" s="24">
        <f>E7-E8</f>
        <v>3.492275045980475</v>
      </c>
      <c r="F9" s="24">
        <f>F7-F8</f>
        <v>28.215939459391116</v>
      </c>
      <c r="G9" s="24">
        <f>G7-G8</f>
        <v>9.044482288222106</v>
      </c>
      <c r="H9" s="65">
        <f t="shared" si="0"/>
        <v>466.75199026292717</v>
      </c>
    </row>
    <row r="10" spans="1:8" ht="48" thickBot="1">
      <c r="A10" s="25" t="s">
        <v>20</v>
      </c>
      <c r="B10" s="26" t="s">
        <v>21</v>
      </c>
      <c r="C10" s="27">
        <f>'[7]50 stock-flux-franchMV-1,4SMIC'!C11*C15*C16</f>
        <v>186.8322352338807</v>
      </c>
      <c r="D10" s="27">
        <f>'[7]50 stock-flux-franchMV-1,4SMIC'!D11*D15*D16</f>
        <v>153.23519434329037</v>
      </c>
      <c r="E10" s="28"/>
      <c r="F10" s="28">
        <f>'[7]50 stock-franchMV-1,4SMIC'!F10*F17*F15</f>
        <v>15.923411533793825</v>
      </c>
      <c r="G10" s="28"/>
      <c r="H10" s="9">
        <f t="shared" si="0"/>
        <v>355.9908411109649</v>
      </c>
    </row>
    <row r="11" spans="1:8" ht="54" customHeight="1" thickBot="1">
      <c r="A11" s="17" t="s">
        <v>22</v>
      </c>
      <c r="B11" s="18" t="s">
        <v>23</v>
      </c>
      <c r="C11" s="29">
        <f>C9-C10</f>
        <v>108.43884858355901</v>
      </c>
      <c r="D11" s="30">
        <f>D9-D10</f>
        <v>-22.506984691396667</v>
      </c>
      <c r="E11" s="29">
        <f>E9-E10</f>
        <v>3.492275045980475</v>
      </c>
      <c r="F11" s="29">
        <f>F9-F10</f>
        <v>12.292527925597291</v>
      </c>
      <c r="G11" s="29">
        <f>G9-G10</f>
        <v>9.044482288222106</v>
      </c>
      <c r="H11" s="65">
        <f t="shared" si="0"/>
        <v>110.7611491519622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63.75" hidden="1">
      <c r="B19" s="35" t="s">
        <v>27</v>
      </c>
      <c r="I19" s="36"/>
    </row>
  </sheetData>
  <mergeCells count="1">
    <mergeCell ref="A1:H1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3">
      <selection activeCell="D8" sqref="D8"/>
    </sheetView>
  </sheetViews>
  <sheetFormatPr defaultColWidth="11.421875" defaultRowHeight="12.75"/>
  <cols>
    <col min="1" max="1" width="12.28125" style="0" customWidth="1"/>
    <col min="2" max="2" width="38.140625" style="0" customWidth="1"/>
    <col min="3" max="3" width="17.00390625" style="0" customWidth="1"/>
    <col min="4" max="4" width="15.00390625" style="0" customWidth="1"/>
    <col min="5" max="5" width="13.8515625" style="0" customWidth="1"/>
    <col min="6" max="6" width="12.8515625" style="0" customWidth="1"/>
    <col min="7" max="7" width="15.57421875" style="0" customWidth="1"/>
    <col min="8" max="8" width="21.140625" style="0" customWidth="1"/>
  </cols>
  <sheetData>
    <row r="1" spans="1:8" ht="48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7" t="s">
        <v>55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4.25" customHeight="1" thickBot="1">
      <c r="A3" s="6" t="s">
        <v>7</v>
      </c>
      <c r="B3" s="7" t="s">
        <v>8</v>
      </c>
      <c r="C3" s="8">
        <f>'[6]45 stock-flux-franchMV-1,5SMIC'!C4*C16</f>
        <v>201803.25108000962</v>
      </c>
      <c r="D3" s="8">
        <f>'[6]45 stock-flux-franchMV-1,5SMIC'!D4*D16</f>
        <v>67168.681515</v>
      </c>
      <c r="E3" s="8">
        <f>'[6]45 stock-flux-franchMV-1,5SMIC'!E4*E16</f>
        <v>5723.3</v>
      </c>
      <c r="F3" s="8">
        <f>'[6]45 stock-flux-franchMV-1,5SMIC'!F4*F16</f>
        <v>84700</v>
      </c>
      <c r="G3" s="8">
        <f>'[6]45 stock-flux-franchMV-1,5SMIC'!G4*G16</f>
        <v>48400.00000000001</v>
      </c>
      <c r="H3" s="9">
        <f aca="true" t="shared" si="0" ref="H3:H11">SUM(C3:G3)</f>
        <v>407795.2325950096</v>
      </c>
    </row>
    <row r="4" spans="1:8" ht="51.75" customHeight="1" thickBot="1">
      <c r="A4" s="10" t="s">
        <v>9</v>
      </c>
      <c r="B4" s="11" t="s">
        <v>10</v>
      </c>
      <c r="C4" s="12">
        <f>'[6]45 stock-flux-franchMV-1,5SMIC'!C5*C16</f>
        <v>192948.3556440048</v>
      </c>
      <c r="D4" s="12">
        <f>'[6]45 stock-flux-franchMV-1,5SMIC'!D5*D16</f>
        <v>66803.27325749998</v>
      </c>
      <c r="E4" s="12">
        <f>'[6]45 stock-flux-franchMV-1,5SMIC'!E5*E16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'[6]45 stock-franchMV-1,5SMIC'!F5*F17</f>
        <v>22050</v>
      </c>
      <c r="G5" s="15">
        <f>'[6]45 stock-franchMV-1,5SMIC'!G5*G17</f>
        <v>12600</v>
      </c>
      <c r="H5" s="9">
        <f t="shared" si="0"/>
        <v>34650</v>
      </c>
    </row>
    <row r="6" spans="1:8" ht="54" customHeight="1" thickBot="1">
      <c r="A6" s="72" t="s">
        <v>13</v>
      </c>
      <c r="B6" s="7" t="s">
        <v>14</v>
      </c>
      <c r="C6" s="73">
        <f>C7*1000000/C4/12</f>
        <v>158.48092025163302</v>
      </c>
      <c r="D6" s="73">
        <f>D7*1000000/D4/12</f>
        <v>180.02986714873927</v>
      </c>
      <c r="E6" s="73">
        <f>E7*1000000/E4/12</f>
        <v>75.76347952733833</v>
      </c>
      <c r="F6" s="73">
        <f>F7*1000000/F5/6</f>
        <v>264.7411096097774</v>
      </c>
      <c r="G6" s="73">
        <f>G7*1000000/G5/6</f>
        <v>207.412084852604</v>
      </c>
      <c r="H6" s="9">
        <f t="shared" si="0"/>
        <v>886.427461390092</v>
      </c>
    </row>
    <row r="7" spans="1:8" ht="60" customHeight="1" thickBot="1">
      <c r="A7" s="17" t="s">
        <v>15</v>
      </c>
      <c r="B7" s="18" t="s">
        <v>16</v>
      </c>
      <c r="C7" s="74">
        <f>'[6]45 stock-flux-franchMV-1,5SMIC'!C8*C15*C16</f>
        <v>366.943595562015</v>
      </c>
      <c r="D7" s="74">
        <f>'[6]45 stock-flux-franchMV-1,5SMIC'!D8*D15*D16</f>
        <v>144.3190129157838</v>
      </c>
      <c r="E7" s="74">
        <f>'[6]45 stock-flux-franchMV-1,5SMIC'!E8*E15*E16</f>
        <v>5.203405468545786</v>
      </c>
      <c r="F7" s="74">
        <f>'[6]45 stock-franchMV-1,5SMIC'!F7*F17*F15</f>
        <v>35.02524880137355</v>
      </c>
      <c r="G7" s="74">
        <f>'[6]45 stock-franchMV-1,5SMIC'!G7*G17*G15</f>
        <v>15.68035361485686</v>
      </c>
      <c r="H7" s="65">
        <f t="shared" si="0"/>
        <v>567.1716163625749</v>
      </c>
    </row>
    <row r="8" spans="1:8" ht="74.25" customHeight="1" thickBot="1">
      <c r="A8" s="19" t="s">
        <v>17</v>
      </c>
      <c r="B8" s="20" t="s">
        <v>46</v>
      </c>
      <c r="C8" s="21">
        <f>'[6]45 stock-flux-franchMV-1,5SMIC'!C9*C16</f>
        <v>46.67429395911948</v>
      </c>
      <c r="D8" s="21">
        <f>'[6]45 stock-flux-franchMV-1,5SMIC'!D9*D16</f>
        <v>4.272946517415865</v>
      </c>
      <c r="E8" s="21">
        <f>'[6]45 stock-flux-franchMV-1,5SMIC'!E9*E16</f>
        <v>1.323719936059495</v>
      </c>
      <c r="F8" s="22">
        <f>'[6]45 stock-franchMV-1,5SMIC'!F8*F17</f>
        <v>4.423919898282398</v>
      </c>
      <c r="G8" s="22">
        <f>'[6]45 stock-franchMV-1,5SMIC'!G8*G17</f>
        <v>4.976618460039064</v>
      </c>
      <c r="H8" s="9">
        <f t="shared" si="0"/>
        <v>61.67149877091631</v>
      </c>
    </row>
    <row r="9" spans="1:8" ht="63" customHeight="1" thickBot="1">
      <c r="A9" s="19" t="s">
        <v>18</v>
      </c>
      <c r="B9" s="23" t="s">
        <v>19</v>
      </c>
      <c r="C9" s="24">
        <f>C7-C8</f>
        <v>320.2693016028955</v>
      </c>
      <c r="D9" s="24">
        <f>D7-D8</f>
        <v>140.0460663983679</v>
      </c>
      <c r="E9" s="24">
        <f>E7-E8</f>
        <v>3.8796855324862913</v>
      </c>
      <c r="F9" s="24">
        <f>F7-F8</f>
        <v>30.60132890309115</v>
      </c>
      <c r="G9" s="24">
        <f>G7-G8</f>
        <v>10.703735154817796</v>
      </c>
      <c r="H9" s="65">
        <f t="shared" si="0"/>
        <v>505.5001175916587</v>
      </c>
    </row>
    <row r="10" spans="1:8" ht="48" thickBot="1">
      <c r="A10" s="25" t="s">
        <v>20</v>
      </c>
      <c r="B10" s="26" t="s">
        <v>21</v>
      </c>
      <c r="C10" s="27">
        <f>'[6]45 stock-franchMV-1,5SMIC'!C10*C15*C16</f>
        <v>186.8322352338807</v>
      </c>
      <c r="D10" s="27">
        <f>'[6]45 stock-franchMV-1,5SMIC'!D10*D15*D16</f>
        <v>153.23519434329037</v>
      </c>
      <c r="E10" s="27">
        <f>'[6]45 stock-franchMV-1,5SMIC'!E10*E15*E16</f>
        <v>0</v>
      </c>
      <c r="F10" s="27">
        <f>'[6]45 stock-franchMV-1,5SMIC'!F10*F15*F17</f>
        <v>15.923411533793825</v>
      </c>
      <c r="G10" s="27">
        <f>'[6]45 stock-franchMV-1,5SMIC'!G10*G15*G16</f>
        <v>0</v>
      </c>
      <c r="H10" s="9">
        <f t="shared" si="0"/>
        <v>355.9908411109649</v>
      </c>
    </row>
    <row r="11" spans="1:8" ht="54" customHeight="1" thickBot="1">
      <c r="A11" s="17" t="s">
        <v>22</v>
      </c>
      <c r="B11" s="18" t="s">
        <v>23</v>
      </c>
      <c r="C11" s="29">
        <f>C9-C10</f>
        <v>133.4370663690148</v>
      </c>
      <c r="D11" s="30">
        <f>D9-D10</f>
        <v>-13.189127944922461</v>
      </c>
      <c r="E11" s="29">
        <f>E9-E10</f>
        <v>3.8796855324862913</v>
      </c>
      <c r="F11" s="29">
        <f>F9-F10</f>
        <v>14.677917369297326</v>
      </c>
      <c r="G11" s="29">
        <f>G9-G10</f>
        <v>10.703735154817796</v>
      </c>
      <c r="H11" s="65">
        <f t="shared" si="0"/>
        <v>149.50927648069373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63.75" hidden="1">
      <c r="B19" s="35" t="s">
        <v>27</v>
      </c>
      <c r="I19" s="36"/>
    </row>
  </sheetData>
  <mergeCells count="1">
    <mergeCell ref="A1:H1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5" zoomScaleNormal="75" workbookViewId="0" topLeftCell="A6">
      <selection activeCell="E9" sqref="E9"/>
    </sheetView>
  </sheetViews>
  <sheetFormatPr defaultColWidth="11.421875" defaultRowHeight="12.75"/>
  <cols>
    <col min="1" max="1" width="17.28125" style="0" customWidth="1"/>
    <col min="2" max="2" width="38.140625" style="0" customWidth="1"/>
    <col min="3" max="3" width="17.00390625" style="0" customWidth="1"/>
    <col min="4" max="4" width="15.00390625" style="0" customWidth="1"/>
    <col min="5" max="5" width="13.8515625" style="0" customWidth="1"/>
    <col min="6" max="6" width="12.8515625" style="0" customWidth="1"/>
    <col min="7" max="7" width="15.57421875" style="0" customWidth="1"/>
    <col min="8" max="8" width="21.140625" style="0" customWidth="1"/>
  </cols>
  <sheetData>
    <row r="1" spans="1:8" ht="48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7" t="s">
        <v>54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4.25" customHeight="1" thickBot="1">
      <c r="A3" s="6" t="s">
        <v>7</v>
      </c>
      <c r="B3" s="7" t="s">
        <v>8</v>
      </c>
      <c r="C3" s="8">
        <f>'[10]40 stock-flux-franchMV-1,5SMIC'!C4*C16</f>
        <v>201803.25108000962</v>
      </c>
      <c r="D3" s="8">
        <f>'[10]40 stock-flux-franchMV-1,5SMIC'!D4*D16</f>
        <v>67168.681515</v>
      </c>
      <c r="E3" s="8">
        <f>'[10]40 stock-flux-franchMV-1,5SMIC'!E4*E16</f>
        <v>5723.3</v>
      </c>
      <c r="F3" s="8">
        <f>'[10]40 stock-flux-franchMV-1,5SMIC'!F4*F16</f>
        <v>84700</v>
      </c>
      <c r="G3" s="8">
        <f>'[10]40 stock-flux-franchMV-1,5SMIC'!G4*G16</f>
        <v>48400.00000000001</v>
      </c>
      <c r="H3" s="9">
        <f aca="true" t="shared" si="0" ref="H3:H11">SUM(C3:G3)</f>
        <v>407795.2325950096</v>
      </c>
    </row>
    <row r="4" spans="1:8" ht="51.75" customHeight="1" thickBot="1">
      <c r="A4" s="10" t="s">
        <v>9</v>
      </c>
      <c r="B4" s="11" t="s">
        <v>10</v>
      </c>
      <c r="C4" s="12">
        <f>'[10]40 stock-flux-franchMV-1,5SMIC'!C5*C16</f>
        <v>192948.3556440048</v>
      </c>
      <c r="D4" s="12">
        <f>'[10]40 stock-flux-franchMV-1,5SMIC'!D5*D16</f>
        <v>66803.27325749998</v>
      </c>
      <c r="E4" s="12">
        <f>'[10]40 stock-flux-franchMV-1,5SMIC'!E5*E16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'[10]40 stock-franchMV-1,5SMIC'!F5*F17</f>
        <v>22050</v>
      </c>
      <c r="G5" s="15">
        <f>'[10]40 stock-franchMV-1,5SMIC'!G5*G17</f>
        <v>12600</v>
      </c>
      <c r="H5" s="9">
        <f t="shared" si="0"/>
        <v>34650</v>
      </c>
    </row>
    <row r="6" spans="1:8" ht="54" customHeight="1" thickBot="1">
      <c r="A6" s="72" t="s">
        <v>13</v>
      </c>
      <c r="B6" s="7" t="s">
        <v>14</v>
      </c>
      <c r="C6" s="73">
        <f>C7*1000000/C4/12</f>
        <v>167.38434273767982</v>
      </c>
      <c r="D6" s="73">
        <f>D7*1000000/D4/12</f>
        <v>190.14390462900562</v>
      </c>
      <c r="E6" s="73">
        <f>E7*1000000/E4/12</f>
        <v>80.0198547816832</v>
      </c>
      <c r="F6" s="73">
        <f>F7*1000000/F5/6</f>
        <v>279.6142056552705</v>
      </c>
      <c r="G6" s="73">
        <f>G7*1000000/G5/6</f>
        <v>232.0202983096925</v>
      </c>
      <c r="H6" s="9">
        <f t="shared" si="0"/>
        <v>949.1826061133316</v>
      </c>
    </row>
    <row r="7" spans="1:8" ht="60" customHeight="1" thickBot="1">
      <c r="A7" s="17" t="s">
        <v>15</v>
      </c>
      <c r="B7" s="18" t="s">
        <v>16</v>
      </c>
      <c r="C7" s="74">
        <f>'[10]40 stock-flux-franchMV-1,5SMIC'!C8*C15*C16</f>
        <v>387.55840430145406</v>
      </c>
      <c r="D7" s="74">
        <f>'[10]40 stock-flux-franchMV-1,5SMIC'!D8*D15*D16</f>
        <v>152.42682263015374</v>
      </c>
      <c r="E7" s="74">
        <f>'[10]40 stock-flux-franchMV-1,5SMIC'!E8*E15*E16</f>
        <v>5.495731618464089</v>
      </c>
      <c r="F7" s="74">
        <f>'[10]40 stock-franchMV-1,5SMIC'!F7*F17*F15</f>
        <v>36.992959408192284</v>
      </c>
      <c r="G7" s="74">
        <f>'[10]40 stock-franchMV-1,5SMIC'!G7*G17*G15</f>
        <v>17.54073455221275</v>
      </c>
      <c r="H7" s="65">
        <f t="shared" si="0"/>
        <v>600.0146525104769</v>
      </c>
    </row>
    <row r="8" spans="1:8" ht="74.25" customHeight="1" thickBot="1">
      <c r="A8" s="19" t="s">
        <v>17</v>
      </c>
      <c r="B8" s="20" t="s">
        <v>63</v>
      </c>
      <c r="C8" s="21">
        <f>'[10]40 stock-flux-franchMV-1,5SMIC'!C9*C16</f>
        <v>49.974455495926236</v>
      </c>
      <c r="D8" s="21">
        <f>'[10]40 stock-flux-franchMV-1,5SMIC'!D9*D16</f>
        <v>4.581226148841816</v>
      </c>
      <c r="E8" s="21">
        <f>'[10]40 stock-flux-franchMV-1,5SMIC'!E9*E16</f>
        <v>1.4173151305002307</v>
      </c>
      <c r="F8" s="22">
        <f>'[10]40 stock-franchMV-1,5SMIC'!F8*F17</f>
        <v>4.736499214361275</v>
      </c>
      <c r="G8" s="22">
        <f>'[10]40 stock-franchMV-1,5SMIC'!G8*G17</f>
        <v>5.305189815524216</v>
      </c>
      <c r="H8" s="9">
        <f t="shared" si="0"/>
        <v>66.01468580515376</v>
      </c>
    </row>
    <row r="9" spans="1:8" ht="63" customHeight="1" thickBot="1">
      <c r="A9" s="19" t="s">
        <v>18</v>
      </c>
      <c r="B9" s="23" t="s">
        <v>19</v>
      </c>
      <c r="C9" s="24">
        <f>C7-C8</f>
        <v>337.5839488055278</v>
      </c>
      <c r="D9" s="24">
        <f>D7-D8</f>
        <v>147.84559648131193</v>
      </c>
      <c r="E9" s="24">
        <f>E7-E8</f>
        <v>4.0784164879638585</v>
      </c>
      <c r="F9" s="24">
        <f>F7-F8</f>
        <v>32.25646019383101</v>
      </c>
      <c r="G9" s="24">
        <f>G7-G8</f>
        <v>12.235544736688535</v>
      </c>
      <c r="H9" s="65">
        <f t="shared" si="0"/>
        <v>533.9999667053232</v>
      </c>
    </row>
    <row r="10" spans="1:8" ht="48" thickBot="1">
      <c r="A10" s="25" t="s">
        <v>20</v>
      </c>
      <c r="B10" s="26" t="s">
        <v>21</v>
      </c>
      <c r="C10" s="27">
        <f>'[10]40 stock-flux-franchMV-1,5SMIC'!C11*C15*C16</f>
        <v>186.8322352338807</v>
      </c>
      <c r="D10" s="27">
        <f>'[10]40 stock-flux-franchMV-1,5SMIC'!D11*D15*D16</f>
        <v>153.23519434329037</v>
      </c>
      <c r="E10" s="28"/>
      <c r="F10" s="28">
        <f>'[10]40 stock-franchMV-1,5SMIC'!F10*F17*F15</f>
        <v>15.923411533793825</v>
      </c>
      <c r="G10" s="28"/>
      <c r="H10" s="9">
        <f t="shared" si="0"/>
        <v>355.9908411109649</v>
      </c>
    </row>
    <row r="11" spans="1:8" ht="54" customHeight="1" thickBot="1">
      <c r="A11" s="17" t="s">
        <v>22</v>
      </c>
      <c r="B11" s="18" t="s">
        <v>23</v>
      </c>
      <c r="C11" s="29">
        <f>C9-C10</f>
        <v>150.75171357164712</v>
      </c>
      <c r="D11" s="30">
        <f>D9-D10</f>
        <v>-5.389597861978444</v>
      </c>
      <c r="E11" s="29">
        <f>E9-E10</f>
        <v>4.0784164879638585</v>
      </c>
      <c r="F11" s="29">
        <f>F9-F10</f>
        <v>16.333048660037186</v>
      </c>
      <c r="G11" s="29">
        <f>G9-G10</f>
        <v>12.235544736688535</v>
      </c>
      <c r="H11" s="65">
        <f t="shared" si="0"/>
        <v>178.00912559435824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63.75" hidden="1">
      <c r="B19" s="35" t="s">
        <v>27</v>
      </c>
      <c r="I19" s="36"/>
    </row>
  </sheetData>
  <mergeCells count="1">
    <mergeCell ref="A1:H1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B7">
      <selection activeCell="B10" sqref="B10:H10"/>
    </sheetView>
  </sheetViews>
  <sheetFormatPr defaultColWidth="11.421875" defaultRowHeight="12.75"/>
  <cols>
    <col min="1" max="1" width="18.00390625" style="0" customWidth="1"/>
    <col min="2" max="2" width="31.7109375" style="0" customWidth="1"/>
    <col min="3" max="3" width="17.28125" style="0" customWidth="1"/>
    <col min="4" max="4" width="16.8515625" style="0" customWidth="1"/>
    <col min="5" max="5" width="17.8515625" style="0" customWidth="1"/>
    <col min="6" max="6" width="15.00390625" style="0" customWidth="1"/>
    <col min="7" max="7" width="17.28125" style="0" customWidth="1"/>
    <col min="8" max="8" width="15.57421875" style="0" customWidth="1"/>
  </cols>
  <sheetData>
    <row r="1" spans="1:8" ht="54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6" t="s">
        <v>53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'[5]60 stock-flux-franchMV-1,4SMIC'!C4*C16</f>
        <v>201803.25108000962</v>
      </c>
      <c r="D3" s="8">
        <f>'[5]60 stock-flux-franchMV-1,4SMIC'!D4*D16</f>
        <v>67168.681515</v>
      </c>
      <c r="E3" s="8">
        <f>'[5]60 stock-flux-franchMV-1,4SMIC'!E4*E16</f>
        <v>5723.3</v>
      </c>
      <c r="F3" s="8">
        <f>'[5]60 stock-flux-franchMV-1,4SMIC'!F4*F16</f>
        <v>84700</v>
      </c>
      <c r="G3" s="8">
        <f>'[5]60 stock-flux-franchMV-1,4SMIC'!G4*G16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'[5]60 stock-flux-franchMV-1,4SMIC'!C5*C16</f>
        <v>192948.3556440048</v>
      </c>
      <c r="D4" s="12">
        <f>'[5]60 stock-flux-franchMV-1,4SMIC'!D5*D16</f>
        <v>66803.27325749998</v>
      </c>
      <c r="E4" s="12">
        <f>'[5]60 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'[5]60 stock-franchMV-1,4SMIC'!F5*F17</f>
        <v>22050</v>
      </c>
      <c r="G5" s="15">
        <f>'[5]60 stock-franchMV-1,4SMIC'!G5*G17</f>
        <v>12600</v>
      </c>
      <c r="H5" s="9">
        <f t="shared" si="0"/>
        <v>34650</v>
      </c>
    </row>
    <row r="6" spans="1:8" ht="77.25" customHeight="1" thickBot="1">
      <c r="A6" s="66" t="s">
        <v>13</v>
      </c>
      <c r="B6" s="67" t="s">
        <v>14</v>
      </c>
      <c r="C6" s="68">
        <f>C7*1000000/C4/12</f>
        <v>120.9064507793845</v>
      </c>
      <c r="D6" s="68">
        <f>D7*1000000/D4/12</f>
        <v>141.55798204772148</v>
      </c>
      <c r="E6" s="68">
        <f>E7*1000000/E4/12</f>
        <v>57.80060712546655</v>
      </c>
      <c r="F6" s="68">
        <f>F7*1000000/F5/6</f>
        <v>182.69555713336092</v>
      </c>
      <c r="G6" s="68">
        <f>G7*1000000/G5/6</f>
        <v>144.29751129945103</v>
      </c>
      <c r="H6" s="69">
        <f t="shared" si="0"/>
        <v>647.2581083853845</v>
      </c>
    </row>
    <row r="7" spans="1:8" ht="59.25" customHeight="1" thickBot="1">
      <c r="A7" s="19" t="s">
        <v>15</v>
      </c>
      <c r="B7" s="23" t="s">
        <v>16</v>
      </c>
      <c r="C7" s="70">
        <f>'[5]60 stock-flux-franchMV-1,4SMIC'!C8*C15*C16</f>
        <v>279.94441037562046</v>
      </c>
      <c r="D7" s="70">
        <f>'[5]60 stock-flux-franchMV-1,4SMIC'!D8*D15*D16</f>
        <v>113.47843867817059</v>
      </c>
      <c r="E7" s="70">
        <f>'[5]60 stock-flux-franchMV-1,4SMIC'!E8*E15*E16</f>
        <v>3.969722577134193</v>
      </c>
      <c r="F7" s="70">
        <f>'[5]60 stock-franchMV-1,4SMIC'!F7*F17*F15</f>
        <v>24.17062220874365</v>
      </c>
      <c r="G7" s="70">
        <f>'[5]60 stock-franchMV-1,4SMIC'!G7*G17*G15</f>
        <v>10.908891854238497</v>
      </c>
      <c r="H7" s="71">
        <f t="shared" si="0"/>
        <v>432.4720856939074</v>
      </c>
    </row>
    <row r="8" spans="1:8" ht="57.75" customHeight="1" thickBot="1">
      <c r="A8" s="19" t="s">
        <v>17</v>
      </c>
      <c r="B8" s="20" t="s">
        <v>49</v>
      </c>
      <c r="C8" s="21">
        <f>'[5]60 stock-flux-franchMV-1,4SMIC'!C9*C16</f>
        <v>38.24102590321199</v>
      </c>
      <c r="D8" s="21">
        <f>'[5]60 stock-flux-franchMV-1,4SMIC'!D9*D16</f>
        <v>3.777561907645831</v>
      </c>
      <c r="E8" s="21">
        <f>'[5]60 stock-flux-franchMV-1,4SMIC'!E9*E16</f>
        <v>1.0845457760493613</v>
      </c>
      <c r="F8" s="22">
        <f>'[5]60 stock-franchMV-1,4SMIC'!F8*F17</f>
        <v>3.2149604093789663</v>
      </c>
      <c r="G8" s="22">
        <f>'[5]60 stock-franchMV-1,4SMIC'!G8*G17</f>
        <v>3.9749824808619705</v>
      </c>
      <c r="H8" s="9">
        <f t="shared" si="0"/>
        <v>50.29307647714812</v>
      </c>
    </row>
    <row r="9" spans="1:8" ht="47.25" customHeight="1" thickBot="1">
      <c r="A9" s="19" t="s">
        <v>18</v>
      </c>
      <c r="B9" s="23" t="s">
        <v>19</v>
      </c>
      <c r="C9" s="24">
        <f>C7-C8</f>
        <v>241.70338447240846</v>
      </c>
      <c r="D9" s="24">
        <f>D7-D8</f>
        <v>109.70087677052476</v>
      </c>
      <c r="E9" s="24">
        <f>E7-E8</f>
        <v>2.8851768010848318</v>
      </c>
      <c r="F9" s="24">
        <f>F7-F8</f>
        <v>20.955661799364684</v>
      </c>
      <c r="G9" s="24">
        <f>G7-G8</f>
        <v>6.933909373376527</v>
      </c>
      <c r="H9" s="65">
        <f t="shared" si="0"/>
        <v>382.17900921675925</v>
      </c>
    </row>
    <row r="10" spans="1:8" ht="70.5" customHeight="1" thickBot="1">
      <c r="A10" s="25" t="s">
        <v>20</v>
      </c>
      <c r="B10" s="84" t="s">
        <v>21</v>
      </c>
      <c r="C10" s="85">
        <f>'[5]60 stock-flux-franchMV-1,4SMIC'!C11*C15*C16</f>
        <v>186.8322352338807</v>
      </c>
      <c r="D10" s="85">
        <f>'[5]60 stock-flux-franchMV-1,4SMIC'!D11*D15*D16</f>
        <v>153.23519434329037</v>
      </c>
      <c r="E10" s="86"/>
      <c r="F10" s="86">
        <f>'[5]60 stock-franchMV-1,4SMIC'!F10*F17*F15</f>
        <v>15.923411533793825</v>
      </c>
      <c r="G10" s="86"/>
      <c r="H10" s="87">
        <f t="shared" si="0"/>
        <v>355.9908411109649</v>
      </c>
    </row>
    <row r="11" spans="1:8" ht="41.25" customHeight="1" thickBot="1">
      <c r="A11" s="17" t="s">
        <v>22</v>
      </c>
      <c r="B11" s="80" t="s">
        <v>23</v>
      </c>
      <c r="C11" s="81">
        <f>C9-C10</f>
        <v>54.87114923852775</v>
      </c>
      <c r="D11" s="82">
        <f>D9-D10</f>
        <v>-43.534317572765616</v>
      </c>
      <c r="E11" s="81">
        <f>E9-E10</f>
        <v>2.8851768010848318</v>
      </c>
      <c r="F11" s="81">
        <f>F9-F10</f>
        <v>5.032250265570859</v>
      </c>
      <c r="G11" s="81">
        <f>G9-G10</f>
        <v>6.933909373376527</v>
      </c>
      <c r="H11" s="83">
        <f t="shared" si="0"/>
        <v>26.18816810579435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76.5" hidden="1">
      <c r="B19" s="35" t="s">
        <v>27</v>
      </c>
      <c r="I19" s="36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7">
      <selection activeCell="F10" sqref="F10"/>
    </sheetView>
  </sheetViews>
  <sheetFormatPr defaultColWidth="11.421875" defaultRowHeight="12.75"/>
  <cols>
    <col min="1" max="1" width="18.00390625" style="0" customWidth="1"/>
    <col min="2" max="2" width="31.7109375" style="0" customWidth="1"/>
    <col min="3" max="3" width="17.28125" style="0" customWidth="1"/>
    <col min="4" max="4" width="16.8515625" style="0" customWidth="1"/>
    <col min="5" max="5" width="17.8515625" style="0" customWidth="1"/>
    <col min="6" max="6" width="15.00390625" style="0" customWidth="1"/>
    <col min="7" max="7" width="17.28125" style="0" customWidth="1"/>
    <col min="8" max="8" width="15.57421875" style="0" customWidth="1"/>
  </cols>
  <sheetData>
    <row r="1" spans="1:8" ht="54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6" t="s">
        <v>60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'[4]55 stock-flux-franchMV-1,4SMIC'!C4*C16</f>
        <v>201803.25108000962</v>
      </c>
      <c r="D3" s="8">
        <f>'[4]55 stock-flux-franchMV-1,4SMIC'!D4*D16</f>
        <v>67168.681515</v>
      </c>
      <c r="E3" s="8">
        <f>'[4]55 stock-flux-franchMV-1,4SMIC'!E4*E16</f>
        <v>5723.3</v>
      </c>
      <c r="F3" s="8">
        <f>'[4]55 stock-flux-franchMV-1,4SMIC'!F4*F16</f>
        <v>84700</v>
      </c>
      <c r="G3" s="8">
        <f>'[4]55 stock-flux-franchMV-1,4SMIC'!G4*G16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'[4]55 stock-flux-franchMV-1,4SMIC'!C5*C16</f>
        <v>192948.3556440048</v>
      </c>
      <c r="D4" s="12">
        <f>'[4]55 stock-flux-franchMV-1,4SMIC'!D5*D16</f>
        <v>66803.27325749998</v>
      </c>
      <c r="E4" s="12">
        <f>'[4]55 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'[4]55 stock-franchMV-1,4SMIC'!F5*F17</f>
        <v>22050</v>
      </c>
      <c r="G5" s="15">
        <f>'[4]55 stock-franchMV-1,4SMIC'!G5*G17</f>
        <v>12600</v>
      </c>
      <c r="H5" s="9">
        <f t="shared" si="0"/>
        <v>34650</v>
      </c>
    </row>
    <row r="6" spans="1:8" ht="77.25" customHeight="1" thickBot="1">
      <c r="A6" s="66" t="s">
        <v>13</v>
      </c>
      <c r="B6" s="67" t="s">
        <v>14</v>
      </c>
      <c r="C6" s="68">
        <f>C7*1000000/C4/12</f>
        <v>130.01584090659838</v>
      </c>
      <c r="D6" s="68">
        <f>D7*1000000/D4/12</f>
        <v>152.22330946227586</v>
      </c>
      <c r="E6" s="68">
        <f>E7*1000000/E4/12</f>
        <v>62.15544738834418</v>
      </c>
      <c r="F6" s="68">
        <f>F7*1000000/F5/6</f>
        <v>196.46029088998407</v>
      </c>
      <c r="G6" s="68">
        <f>G7*1000000/G5/6</f>
        <v>157.4154668721284</v>
      </c>
      <c r="H6" s="69">
        <f t="shared" si="0"/>
        <v>698.2703555193308</v>
      </c>
    </row>
    <row r="7" spans="1:8" ht="59.25" customHeight="1" thickBot="1">
      <c r="A7" s="19" t="s">
        <v>15</v>
      </c>
      <c r="B7" s="23" t="s">
        <v>16</v>
      </c>
      <c r="C7" s="70">
        <f>'[4]55 stock-flux-franchMV-1,4SMIC'!C8*C15*C16</f>
        <v>301.03611252720833</v>
      </c>
      <c r="D7" s="70">
        <f>'[4]55 stock-flux-franchMV-1,4SMIC'!D8*D15*D16</f>
        <v>122.02818405803276</v>
      </c>
      <c r="E7" s="70">
        <f>'[4]55 stock-flux-franchMV-1,4SMIC'!E8*E15*E16</f>
        <v>4.2688112644525225</v>
      </c>
      <c r="F7" s="70">
        <f>'[4]55 stock-franchMV-1,4SMIC'!F7*F17*F15</f>
        <v>25.991696484744892</v>
      </c>
      <c r="G7" s="70">
        <f>'[4]55 stock-franchMV-1,4SMIC'!G7*G17*G15</f>
        <v>11.900609295532908</v>
      </c>
      <c r="H7" s="71">
        <f t="shared" si="0"/>
        <v>465.22541362997134</v>
      </c>
    </row>
    <row r="8" spans="1:8" ht="57.75" customHeight="1" thickBot="1">
      <c r="A8" s="19" t="s">
        <v>17</v>
      </c>
      <c r="B8" s="20" t="s">
        <v>48</v>
      </c>
      <c r="C8" s="21">
        <f>'[4]55 stock-flux-franchMV-1,4SMIC'!C9*C16</f>
        <v>42.110592562339384</v>
      </c>
      <c r="D8" s="21">
        <f>'[4]55 stock-flux-franchMV-1,4SMIC'!D9*D16</f>
        <v>4.161175583894198</v>
      </c>
      <c r="E8" s="21">
        <f>'[4]55 stock-flux-franchMV-1,4SMIC'!E9*E16</f>
        <v>1.1942897506466947</v>
      </c>
      <c r="F8" s="22">
        <f>'[4]55 stock-franchMV-1,4SMIC'!F8*F17</f>
        <v>3.5392333221213765</v>
      </c>
      <c r="G8" s="22">
        <f>'[4]55 stock-franchMV-1,4SMIC'!G8*G17</f>
        <v>4.347362657578887</v>
      </c>
      <c r="H8" s="9">
        <f t="shared" si="0"/>
        <v>55.35265387658054</v>
      </c>
    </row>
    <row r="9" spans="1:8" ht="47.25" customHeight="1" thickBot="1">
      <c r="A9" s="19" t="s">
        <v>18</v>
      </c>
      <c r="B9" s="23" t="s">
        <v>19</v>
      </c>
      <c r="C9" s="24">
        <f>C7-C8</f>
        <v>258.92551996486895</v>
      </c>
      <c r="D9" s="24">
        <f>D7-D8</f>
        <v>117.86700847413857</v>
      </c>
      <c r="E9" s="24">
        <f>E7-E8</f>
        <v>3.074521513805828</v>
      </c>
      <c r="F9" s="24">
        <f>F7-F8</f>
        <v>22.452463162623516</v>
      </c>
      <c r="G9" s="24">
        <f>G7-G8</f>
        <v>7.553246637954021</v>
      </c>
      <c r="H9" s="65">
        <f t="shared" si="0"/>
        <v>409.87275975339094</v>
      </c>
    </row>
    <row r="10" spans="1:8" ht="70.5" customHeight="1" thickBot="1">
      <c r="A10" s="19" t="s">
        <v>20</v>
      </c>
      <c r="B10" s="89" t="s">
        <v>21</v>
      </c>
      <c r="C10" s="85">
        <f>'[4]55 stock-flux-franchMV-1,4SMIC'!C11*C15*C16</f>
        <v>186.8322352338807</v>
      </c>
      <c r="D10" s="85">
        <f>'[4]55 stock-flux-franchMV-1,4SMIC'!D11*D15*D16</f>
        <v>153.23519434329037</v>
      </c>
      <c r="E10" s="86"/>
      <c r="F10" s="90">
        <f>'[4]55 stock-franchMV-1,4SMIC'!F10*F17*F15</f>
        <v>15.923411533793825</v>
      </c>
      <c r="G10" s="86"/>
      <c r="H10" s="87">
        <f t="shared" si="0"/>
        <v>355.9908411109649</v>
      </c>
    </row>
    <row r="11" spans="1:8" ht="41.25" customHeight="1" thickBot="1">
      <c r="A11" s="88" t="s">
        <v>22</v>
      </c>
      <c r="B11" s="80" t="s">
        <v>23</v>
      </c>
      <c r="C11" s="81">
        <f>C9-C10</f>
        <v>72.09328473098824</v>
      </c>
      <c r="D11" s="82">
        <f>D9-D10</f>
        <v>-35.3681858691518</v>
      </c>
      <c r="E11" s="81">
        <f>E9-E10</f>
        <v>3.074521513805828</v>
      </c>
      <c r="F11" s="81">
        <f>F9-F10</f>
        <v>6.529051628829691</v>
      </c>
      <c r="G11" s="81">
        <f>G9-G10</f>
        <v>7.553246637954021</v>
      </c>
      <c r="H11" s="83">
        <f t="shared" si="0"/>
        <v>53.88191864242598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76.5" hidden="1">
      <c r="B19" s="35" t="s">
        <v>27</v>
      </c>
      <c r="I19" s="36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3">
      <selection activeCell="A2" sqref="A2"/>
    </sheetView>
  </sheetViews>
  <sheetFormatPr defaultColWidth="11.421875" defaultRowHeight="12.75"/>
  <cols>
    <col min="1" max="1" width="18.00390625" style="0" customWidth="1"/>
    <col min="2" max="2" width="31.7109375" style="0" customWidth="1"/>
    <col min="3" max="3" width="17.28125" style="0" customWidth="1"/>
    <col min="4" max="4" width="16.8515625" style="0" customWidth="1"/>
    <col min="5" max="5" width="17.8515625" style="0" customWidth="1"/>
    <col min="6" max="6" width="15.00390625" style="0" customWidth="1"/>
    <col min="7" max="7" width="17.28125" style="0" customWidth="1"/>
    <col min="8" max="8" width="15.57421875" style="0" customWidth="1"/>
  </cols>
  <sheetData>
    <row r="1" spans="1:8" ht="54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6" t="s">
        <v>52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'[3]50 stock-flux-franchMV-1,4SMIC'!C4*C16</f>
        <v>201803.25108000962</v>
      </c>
      <c r="D3" s="8">
        <f>'[3]50 stock-flux-franchMV-1,4SMIC'!D4*D16</f>
        <v>67168.681515</v>
      </c>
      <c r="E3" s="8">
        <f>'[3]50 stock-flux-franchMV-1,4SMIC'!E4*E16</f>
        <v>5723.3</v>
      </c>
      <c r="F3" s="8">
        <f>'[3]50 stock-flux-franchMV-1,4SMIC'!F4*F16</f>
        <v>84700</v>
      </c>
      <c r="G3" s="8">
        <f>'[3]50 stock-flux-franchMV-1,4SMIC'!G4*G16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'[3]50 stock-flux-franchMV-1,4SMIC'!C5*C16</f>
        <v>192948.3556440048</v>
      </c>
      <c r="D4" s="12">
        <f>'[3]50 stock-flux-franchMV-1,4SMIC'!D5*D16</f>
        <v>66803.27325749998</v>
      </c>
      <c r="E4" s="12">
        <f>'[3]50 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'[3]stock-franchMV-1,4SMIC'!F5*F17</f>
        <v>22050</v>
      </c>
      <c r="G5" s="15">
        <f>'[3]stock-franchMV-1,4SMIC'!G5*G17</f>
        <v>12600</v>
      </c>
      <c r="H5" s="9">
        <f t="shared" si="0"/>
        <v>34650</v>
      </c>
    </row>
    <row r="6" spans="1:8" ht="77.25" customHeight="1" thickBot="1">
      <c r="A6" s="66" t="s">
        <v>13</v>
      </c>
      <c r="B6" s="67" t="s">
        <v>14</v>
      </c>
      <c r="C6" s="68">
        <f>C7*1000000/C4/12</f>
        <v>138.29710465861106</v>
      </c>
      <c r="D6" s="68">
        <f>D7*1000000/D4/12</f>
        <v>161.91906165732533</v>
      </c>
      <c r="E6" s="68">
        <f>E7*1000000/E4/12</f>
        <v>66.1143930818693</v>
      </c>
      <c r="F6" s="68">
        <f>F7*1000000/F5/6</f>
        <v>208.97368521418687</v>
      </c>
      <c r="G6" s="68">
        <f>G7*1000000/G5/6</f>
        <v>174.2310248395327</v>
      </c>
      <c r="H6" s="69">
        <f t="shared" si="0"/>
        <v>749.5352694515252</v>
      </c>
    </row>
    <row r="7" spans="1:8" ht="59.25" customHeight="1" thickBot="1">
      <c r="A7" s="19" t="s">
        <v>15</v>
      </c>
      <c r="B7" s="23" t="s">
        <v>16</v>
      </c>
      <c r="C7" s="70">
        <f>'[3]50 stock-flux-franchMV-1,4SMIC'!C8*C15*C16</f>
        <v>320.21038721047006</v>
      </c>
      <c r="D7" s="70">
        <f>'[3]50 stock-flux-franchMV-1,4SMIC'!D8*D15*D16</f>
        <v>129.80067985790748</v>
      </c>
      <c r="E7" s="70">
        <f>'[3]50 stock-flux-franchMV-1,4SMIC'!E8*E15*E16</f>
        <v>4.540710071105551</v>
      </c>
      <c r="F7" s="70">
        <f>'[3]stock-franchMV-1,4SMIC'!F7*F17*F15</f>
        <v>27.647218553836925</v>
      </c>
      <c r="G7" s="70">
        <f>'[3]stock-franchMV-1,4SMIC'!G7*G17*G15</f>
        <v>13.171865477868673</v>
      </c>
      <c r="H7" s="71">
        <f t="shared" si="0"/>
        <v>495.37086117118866</v>
      </c>
    </row>
    <row r="8" spans="1:8" ht="57.75" customHeight="1" thickBot="1">
      <c r="A8" s="19" t="s">
        <v>17</v>
      </c>
      <c r="B8" s="20" t="s">
        <v>47</v>
      </c>
      <c r="C8" s="21">
        <f>'[3]50 stock-flux-franchMV-1,4SMIC'!C9*C16</f>
        <v>45.60135095637045</v>
      </c>
      <c r="D8" s="21">
        <f>'[3]50 stock-flux-franchMV-1,4SMIC'!D9*D16</f>
        <v>4.5101105693391625</v>
      </c>
      <c r="E8" s="21">
        <f>'[3]50 stock-flux-franchMV-1,4SMIC'!E9*E16</f>
        <v>1.2932904228838185</v>
      </c>
      <c r="F8" s="22">
        <f>'[3]stock-franchMV-1,4SMIC'!F8*F17</f>
        <v>3.831412188130203</v>
      </c>
      <c r="G8" s="22">
        <f>'[3]stock-franchMV-1,4SMIC'!G8*G17</f>
        <v>4.671240582794827</v>
      </c>
      <c r="H8" s="9">
        <f t="shared" si="0"/>
        <v>59.90740471951847</v>
      </c>
    </row>
    <row r="9" spans="1:8" ht="47.25" customHeight="1" thickBot="1">
      <c r="A9" s="19" t="s">
        <v>18</v>
      </c>
      <c r="B9" s="23" t="s">
        <v>19</v>
      </c>
      <c r="C9" s="24">
        <f>C7-C8</f>
        <v>274.6090362540996</v>
      </c>
      <c r="D9" s="24">
        <f>D7-D8</f>
        <v>125.29056928856832</v>
      </c>
      <c r="E9" s="24">
        <f>E7-E8</f>
        <v>3.247419648221732</v>
      </c>
      <c r="F9" s="24">
        <f>F7-F8</f>
        <v>23.815806365706724</v>
      </c>
      <c r="G9" s="24">
        <f>G7-G8</f>
        <v>8.500624895073846</v>
      </c>
      <c r="H9" s="65">
        <f t="shared" si="0"/>
        <v>435.46345645167025</v>
      </c>
    </row>
    <row r="10" spans="1:8" ht="70.5" customHeight="1" thickBot="1">
      <c r="A10" s="25" t="s">
        <v>20</v>
      </c>
      <c r="B10" s="26" t="s">
        <v>21</v>
      </c>
      <c r="C10" s="27">
        <f>'[3]50 stock-flux-franchMV-1,4SMIC'!C11*C15*C16</f>
        <v>186.8322352338807</v>
      </c>
      <c r="D10" s="27">
        <f>'[3]50 stock-flux-franchMV-1,4SMIC'!D11*D15*D16</f>
        <v>153.23519434329037</v>
      </c>
      <c r="E10" s="28"/>
      <c r="F10" s="28">
        <f>'[3]stock-franchMV-1,4SMIC'!F10*F17*F15</f>
        <v>15.923411533793825</v>
      </c>
      <c r="G10" s="28"/>
      <c r="H10" s="9">
        <f t="shared" si="0"/>
        <v>355.9908411109649</v>
      </c>
    </row>
    <row r="11" spans="1:8" ht="41.25" customHeight="1" thickBot="1">
      <c r="A11" s="17" t="s">
        <v>22</v>
      </c>
      <c r="B11" s="18" t="s">
        <v>23</v>
      </c>
      <c r="C11" s="29">
        <f>C9-C10</f>
        <v>87.77680102021887</v>
      </c>
      <c r="D11" s="30">
        <f>D9-D10</f>
        <v>-27.944625054722053</v>
      </c>
      <c r="E11" s="29">
        <f>E9-E10</f>
        <v>3.247419648221732</v>
      </c>
      <c r="F11" s="29">
        <f>F9-F10</f>
        <v>7.892394831912899</v>
      </c>
      <c r="G11" s="29">
        <f>G9-G10</f>
        <v>8.500624895073846</v>
      </c>
      <c r="H11" s="65">
        <f t="shared" si="0"/>
        <v>79.47261534070529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76.5" hidden="1">
      <c r="B19" s="35" t="s">
        <v>27</v>
      </c>
      <c r="I19" s="36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3">
      <selection activeCell="B8" sqref="B8"/>
    </sheetView>
  </sheetViews>
  <sheetFormatPr defaultColWidth="11.421875" defaultRowHeight="12.75"/>
  <cols>
    <col min="1" max="1" width="18.00390625" style="0" customWidth="1"/>
    <col min="2" max="2" width="31.7109375" style="0" customWidth="1"/>
    <col min="3" max="3" width="17.28125" style="0" customWidth="1"/>
    <col min="4" max="4" width="16.8515625" style="0" customWidth="1"/>
    <col min="5" max="5" width="17.8515625" style="0" customWidth="1"/>
    <col min="6" max="6" width="15.00390625" style="0" customWidth="1"/>
    <col min="7" max="7" width="17.28125" style="0" customWidth="1"/>
    <col min="8" max="8" width="15.57421875" style="0" customWidth="1"/>
  </cols>
  <sheetData>
    <row r="1" spans="1:8" ht="54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6" t="s">
        <v>51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'[2]45 stock-flux-franchMV-1,5SMIC'!C4*C16</f>
        <v>201803.25108000962</v>
      </c>
      <c r="D3" s="8">
        <f>'[2]45 stock-flux-franchMV-1,5SMIC'!D4*D16</f>
        <v>67168.681515</v>
      </c>
      <c r="E3" s="8">
        <f>'[2]45 stock-flux-franchMV-1,5SMIC'!E4*E16</f>
        <v>5723.3</v>
      </c>
      <c r="F3" s="8">
        <f>'[2]45 stock-flux-franchMV-1,5SMIC'!F4*F16</f>
        <v>84700</v>
      </c>
      <c r="G3" s="8">
        <f>'[2]45 stock-flux-franchMV-1,5SMIC'!G4*G16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'[2]45 stock-flux-franchMV-1,5SMIC'!C5*C16</f>
        <v>192948.3556440048</v>
      </c>
      <c r="D4" s="12">
        <f>'[2]45 stock-flux-franchMV-1,5SMIC'!D5*D16</f>
        <v>66803.27325749998</v>
      </c>
      <c r="E4" s="12">
        <f>'[2]45 stock-flux-franchMV-1,5SMIC'!E5*E16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'[2]45 stock-franchMV-1,5SMIC'!F5*F17</f>
        <v>22050</v>
      </c>
      <c r="G5" s="15">
        <f>'[2]45 stock-franchMV-1,5SMIC'!G5*G17</f>
        <v>12600</v>
      </c>
      <c r="H5" s="9">
        <f t="shared" si="0"/>
        <v>34650</v>
      </c>
    </row>
    <row r="6" spans="1:8" ht="77.25" customHeight="1" thickBot="1">
      <c r="A6" s="66" t="s">
        <v>13</v>
      </c>
      <c r="B6" s="67" t="s">
        <v>14</v>
      </c>
      <c r="C6" s="68">
        <f>C7*1000000/C4/12</f>
        <v>147.4064947858249</v>
      </c>
      <c r="D6" s="68">
        <f>D7*1000000/D4/12</f>
        <v>172.58438907187963</v>
      </c>
      <c r="E6" s="68">
        <f>E7*1000000/E4/12</f>
        <v>70.4692333447469</v>
      </c>
      <c r="F6" s="68">
        <f>F7*1000000/F5/6</f>
        <v>222.73841897080993</v>
      </c>
      <c r="G6" s="68">
        <f>G7*1000000/G5/6</f>
        <v>193.48984469699118</v>
      </c>
      <c r="H6" s="69">
        <f t="shared" si="0"/>
        <v>806.6883808702526</v>
      </c>
    </row>
    <row r="7" spans="1:8" ht="59.25" customHeight="1" thickBot="1">
      <c r="A7" s="19" t="s">
        <v>15</v>
      </c>
      <c r="B7" s="23" t="s">
        <v>16</v>
      </c>
      <c r="C7" s="70">
        <f>'[2]45 stock-flux-franchMV-1,5SMIC'!C8*C15*C16</f>
        <v>341.30208936205776</v>
      </c>
      <c r="D7" s="70">
        <f>'[2]45 stock-flux-franchMV-1,5SMIC'!D8*D15*D16</f>
        <v>138.35042523776963</v>
      </c>
      <c r="E7" s="70">
        <f>'[2]45 stock-flux-franchMV-1,5SMIC'!E8*E15*E16</f>
        <v>4.839798758423878</v>
      </c>
      <c r="F7" s="70">
        <f>'[2]45 stock-franchMV-1,5SMIC'!F7*F17*F15</f>
        <v>29.468292829838155</v>
      </c>
      <c r="G7" s="70">
        <f>'[2]45 stock-franchMV-1,5SMIC'!G7*G17*G15</f>
        <v>14.627832259092532</v>
      </c>
      <c r="H7" s="71">
        <f t="shared" si="0"/>
        <v>528.5884384471819</v>
      </c>
    </row>
    <row r="8" spans="1:8" ht="57.75" customHeight="1" thickBot="1">
      <c r="A8" s="19" t="s">
        <v>17</v>
      </c>
      <c r="B8" s="20" t="s">
        <v>46</v>
      </c>
      <c r="C8" s="21">
        <f>'[2]45 stock-flux-franchMV-1,5SMIC'!C9*C16</f>
        <v>43.44271570291895</v>
      </c>
      <c r="D8" s="21">
        <f>'[2]45 stock-flux-franchMV-1,5SMIC'!D9*D16</f>
        <v>4.124304332570828</v>
      </c>
      <c r="E8" s="21">
        <f>'[2]45 stock-flux-franchMV-1,5SMIC'!E9*E16</f>
        <v>1.232069817764921</v>
      </c>
      <c r="F8" s="22">
        <f>'[2]45 stock-franchMV-1,5SMIC'!F8*F17</f>
        <v>3.647814184515351</v>
      </c>
      <c r="G8" s="22">
        <f>'[2]45 stock-franchMV-1,5SMIC'!G8*G17</f>
        <v>4.609940717505207</v>
      </c>
      <c r="H8" s="9">
        <f t="shared" si="0"/>
        <v>57.056844755275264</v>
      </c>
    </row>
    <row r="9" spans="1:8" ht="47.25" customHeight="1" thickBot="1">
      <c r="A9" s="19" t="s">
        <v>18</v>
      </c>
      <c r="B9" s="23" t="s">
        <v>19</v>
      </c>
      <c r="C9" s="24">
        <f>C7-C8</f>
        <v>297.8593736591388</v>
      </c>
      <c r="D9" s="24">
        <f>D7-D8</f>
        <v>134.2261209051988</v>
      </c>
      <c r="E9" s="24">
        <f>E7-E8</f>
        <v>3.6077289406589577</v>
      </c>
      <c r="F9" s="24">
        <f>F7-F8</f>
        <v>25.820478645322805</v>
      </c>
      <c r="G9" s="24">
        <f>G7-G8</f>
        <v>10.017891541587325</v>
      </c>
      <c r="H9" s="65">
        <f t="shared" si="0"/>
        <v>471.53159369190666</v>
      </c>
    </row>
    <row r="10" spans="1:8" ht="70.5" customHeight="1" thickBot="1">
      <c r="A10" s="25" t="s">
        <v>20</v>
      </c>
      <c r="B10" s="26" t="s">
        <v>21</v>
      </c>
      <c r="C10" s="27">
        <f>'[2]45 stock-flux-franchMV-1,5SMIC'!C11*C15*C16</f>
        <v>186.8322352338807</v>
      </c>
      <c r="D10" s="27">
        <f>'[2]45 stock-flux-franchMV-1,5SMIC'!D11*D15*D16</f>
        <v>153.23519434329037</v>
      </c>
      <c r="E10" s="28"/>
      <c r="F10" s="28">
        <f>'[2]45 stock-franchMV-1,5SMIC'!F10*F17*F15</f>
        <v>15.923411533793825</v>
      </c>
      <c r="G10" s="28"/>
      <c r="H10" s="9">
        <f t="shared" si="0"/>
        <v>355.9908411109649</v>
      </c>
    </row>
    <row r="11" spans="1:8" ht="41.25" customHeight="1" thickBot="1">
      <c r="A11" s="17" t="s">
        <v>22</v>
      </c>
      <c r="B11" s="18" t="s">
        <v>23</v>
      </c>
      <c r="C11" s="29">
        <f>C9-C10</f>
        <v>111.02713842525807</v>
      </c>
      <c r="D11" s="30">
        <f>D9-D10</f>
        <v>-19.009073438091576</v>
      </c>
      <c r="E11" s="29">
        <f>E9-E10</f>
        <v>3.6077289406589577</v>
      </c>
      <c r="F11" s="29">
        <f>F9-F10</f>
        <v>9.89706711152898</v>
      </c>
      <c r="G11" s="29">
        <f>G9-G10</f>
        <v>10.017891541587325</v>
      </c>
      <c r="H11" s="65">
        <f t="shared" si="0"/>
        <v>115.54075258094176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76.5" hidden="1">
      <c r="B19" s="35" t="s">
        <v>27</v>
      </c>
      <c r="I19" s="36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4">
      <selection activeCell="E8" sqref="E8"/>
    </sheetView>
  </sheetViews>
  <sheetFormatPr defaultColWidth="11.421875" defaultRowHeight="12.75"/>
  <cols>
    <col min="1" max="1" width="18.00390625" style="0" customWidth="1"/>
    <col min="2" max="2" width="31.7109375" style="0" customWidth="1"/>
    <col min="3" max="3" width="17.28125" style="0" customWidth="1"/>
    <col min="4" max="4" width="16.8515625" style="0" customWidth="1"/>
    <col min="5" max="5" width="17.8515625" style="0" customWidth="1"/>
    <col min="6" max="6" width="15.00390625" style="0" customWidth="1"/>
    <col min="7" max="7" width="17.28125" style="0" customWidth="1"/>
    <col min="8" max="8" width="15.57421875" style="0" customWidth="1"/>
  </cols>
  <sheetData>
    <row r="1" spans="1:8" ht="54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6" t="s">
        <v>50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3.5" customHeight="1" thickBot="1">
      <c r="A3" s="6" t="s">
        <v>7</v>
      </c>
      <c r="B3" s="7" t="s">
        <v>8</v>
      </c>
      <c r="C3" s="8">
        <f>'[1]40 stock-flux-franchMV-1,5SMIC'!C4*C16</f>
        <v>201803.25108000962</v>
      </c>
      <c r="D3" s="8">
        <f>'[1]40 stock-flux-franchMV-1,5SMIC'!D4*D16</f>
        <v>67168.681515</v>
      </c>
      <c r="E3" s="8">
        <f>'[1]40 stock-flux-franchMV-1,5SMIC'!E4*E16</f>
        <v>5723.3</v>
      </c>
      <c r="F3" s="8">
        <f>'[1]40 stock-flux-franchMV-1,5SMIC'!F4*F16</f>
        <v>84700</v>
      </c>
      <c r="G3" s="8">
        <f>'[1]40 stock-flux-franchMV-1,5SMIC'!G4*G16</f>
        <v>48400.00000000001</v>
      </c>
      <c r="H3" s="9">
        <f aca="true" t="shared" si="0" ref="H3:H11">SUM(C3:G3)</f>
        <v>407795.2325950096</v>
      </c>
    </row>
    <row r="4" spans="1:8" ht="39.75" customHeight="1" thickBot="1">
      <c r="A4" s="10" t="s">
        <v>9</v>
      </c>
      <c r="B4" s="11" t="s">
        <v>10</v>
      </c>
      <c r="C4" s="12">
        <f>'[1]40 stock-flux-franchMV-1,5SMIC'!C5*C16</f>
        <v>192948.3556440048</v>
      </c>
      <c r="D4" s="12">
        <f>'[1]40 stock-flux-franchMV-1,5SMIC'!D5*D16</f>
        <v>66803.27325749998</v>
      </c>
      <c r="E4" s="12">
        <f>'[1]40 stock-flux-franchMV-1,5SMIC'!E5*E16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'[1]stock-franchMV-1,5SMIC'!F5*F17</f>
        <v>22050</v>
      </c>
      <c r="G5" s="15">
        <f>'[1]stock-franchMV-1,5SMIC'!G5*G17</f>
        <v>12600</v>
      </c>
      <c r="H5" s="9">
        <f t="shared" si="0"/>
        <v>34650</v>
      </c>
    </row>
    <row r="6" spans="1:8" ht="77.25" customHeight="1" thickBot="1">
      <c r="A6" s="66" t="s">
        <v>13</v>
      </c>
      <c r="B6" s="67" t="s">
        <v>14</v>
      </c>
      <c r="C6" s="68">
        <f>C7*1000000/C4/12</f>
        <v>155.68775853783754</v>
      </c>
      <c r="D6" s="68">
        <f>D7*1000000/D4/12</f>
        <v>182.28014126692906</v>
      </c>
      <c r="E6" s="68">
        <f>E7*1000000/E4/12</f>
        <v>74.42817903827199</v>
      </c>
      <c r="F6" s="68">
        <f>F7*1000000/F5/6</f>
        <v>235.25181329501274</v>
      </c>
      <c r="G6" s="68">
        <f>G7*1000000/G5/6</f>
        <v>216.44626694917653</v>
      </c>
      <c r="H6" s="69">
        <f t="shared" si="0"/>
        <v>864.0941590872279</v>
      </c>
    </row>
    <row r="7" spans="1:8" ht="59.25" customHeight="1" thickBot="1">
      <c r="A7" s="19" t="s">
        <v>15</v>
      </c>
      <c r="B7" s="23" t="s">
        <v>16</v>
      </c>
      <c r="C7" s="70">
        <f>'[1]40 stock-flux-franchMV-1,5SMIC'!C8*C15*C16</f>
        <v>360.4763640453195</v>
      </c>
      <c r="D7" s="70">
        <f>'[1]40 stock-flux-franchMV-1,5SMIC'!D8*D15*D16</f>
        <v>146.12292103764435</v>
      </c>
      <c r="E7" s="70">
        <f>'[1]40 stock-flux-franchMV-1,5SMIC'!E8*E15*E16</f>
        <v>5.111697565076906</v>
      </c>
      <c r="F7" s="70">
        <f>'[1]stock-franchMV-1,5SMIC'!F7*F17*F15</f>
        <v>31.123814898930185</v>
      </c>
      <c r="G7" s="70">
        <f>'[1]stock-franchMV-1,5SMIC'!G7*G17*G15</f>
        <v>16.363337781357746</v>
      </c>
      <c r="H7" s="71">
        <f t="shared" si="0"/>
        <v>559.1981353283286</v>
      </c>
    </row>
    <row r="8" spans="1:8" ht="57.75" customHeight="1" thickBot="1">
      <c r="A8" s="19" t="s">
        <v>17</v>
      </c>
      <c r="B8" s="20" t="s">
        <v>62</v>
      </c>
      <c r="C8" s="21">
        <f>'[1]40 stock-flux-franchMV-1,5SMIC'!C9*C16</f>
        <v>46.51504354887521</v>
      </c>
      <c r="D8" s="21">
        <f>'[1]40 stock-flux-franchMV-1,5SMIC'!D9*D16</f>
        <v>4.422213916676009</v>
      </c>
      <c r="E8" s="21">
        <f>'[1]40 stock-flux-franchMV-1,5SMIC'!E9*E16</f>
        <v>1.319203468321373</v>
      </c>
      <c r="F8" s="22">
        <f>'[1]stock-franchMV-1,5SMIC'!F8*F17</f>
        <v>3.9051799437079375</v>
      </c>
      <c r="G8" s="22">
        <f>'[1]stock-franchMV-1,5SMIC'!G8*G17</f>
        <v>4.914162522501738</v>
      </c>
      <c r="H8" s="9">
        <f t="shared" si="0"/>
        <v>61.07580340008227</v>
      </c>
    </row>
    <row r="9" spans="1:8" ht="47.25" customHeight="1" thickBot="1">
      <c r="A9" s="19" t="s">
        <v>18</v>
      </c>
      <c r="B9" s="23" t="s">
        <v>19</v>
      </c>
      <c r="C9" s="24">
        <f>C7-C8</f>
        <v>313.9613204964443</v>
      </c>
      <c r="D9" s="24">
        <f>D7-D8</f>
        <v>141.70070712096833</v>
      </c>
      <c r="E9" s="24">
        <f>E7-E8</f>
        <v>3.792494096755533</v>
      </c>
      <c r="F9" s="24">
        <f>F7-F8</f>
        <v>27.218634955222246</v>
      </c>
      <c r="G9" s="24">
        <f>G7-G8</f>
        <v>11.449175258856009</v>
      </c>
      <c r="H9" s="65">
        <f t="shared" si="0"/>
        <v>498.1223319282464</v>
      </c>
    </row>
    <row r="10" spans="1:8" ht="70.5" customHeight="1" thickBot="1">
      <c r="A10" s="25" t="s">
        <v>20</v>
      </c>
      <c r="B10" s="26" t="s">
        <v>21</v>
      </c>
      <c r="C10" s="27">
        <f>'[1]40 stock-flux-franchMV-1,5SMIC'!C11*C15*C16</f>
        <v>186.8322352338807</v>
      </c>
      <c r="D10" s="27">
        <f>'[1]40 stock-flux-franchMV-1,5SMIC'!D11*D15*D16</f>
        <v>153.23519434329037</v>
      </c>
      <c r="E10" s="28"/>
      <c r="F10" s="28">
        <f>'[1]stock-franchMV-1,5SMIC'!F10*F17*F15</f>
        <v>15.923411533793825</v>
      </c>
      <c r="G10" s="28"/>
      <c r="H10" s="9">
        <f t="shared" si="0"/>
        <v>355.9908411109649</v>
      </c>
    </row>
    <row r="11" spans="1:8" ht="41.25" customHeight="1" thickBot="1">
      <c r="A11" s="17" t="s">
        <v>22</v>
      </c>
      <c r="B11" s="18" t="s">
        <v>23</v>
      </c>
      <c r="C11" s="29">
        <f>C9-C10</f>
        <v>127.12908526256356</v>
      </c>
      <c r="D11" s="30">
        <f>D9-D10</f>
        <v>-11.534487222322042</v>
      </c>
      <c r="E11" s="29">
        <f>E9-E10</f>
        <v>3.792494096755533</v>
      </c>
      <c r="F11" s="29">
        <f>F9-F10</f>
        <v>11.295223421428421</v>
      </c>
      <c r="G11" s="29">
        <f>G9-G10</f>
        <v>11.449175258856009</v>
      </c>
      <c r="H11" s="65">
        <f t="shared" si="0"/>
        <v>142.13149081728147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76.5" hidden="1">
      <c r="B19" s="35" t="s">
        <v>27</v>
      </c>
      <c r="I19" s="36"/>
    </row>
  </sheetData>
  <mergeCells count="1">
    <mergeCell ref="A1:H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75" zoomScaleNormal="75" workbookViewId="0" topLeftCell="A5">
      <selection activeCell="C8" sqref="C8:G8"/>
    </sheetView>
  </sheetViews>
  <sheetFormatPr defaultColWidth="11.421875" defaultRowHeight="12.75"/>
  <cols>
    <col min="1" max="1" width="12.421875" style="40" customWidth="1"/>
    <col min="2" max="2" width="33.140625" style="40" customWidth="1"/>
    <col min="3" max="3" width="22.57421875" style="40" customWidth="1"/>
    <col min="4" max="4" width="20.7109375" style="40" customWidth="1"/>
    <col min="5" max="5" width="21.421875" style="40" customWidth="1"/>
    <col min="6" max="6" width="20.7109375" style="40" customWidth="1"/>
    <col min="7" max="7" width="20.57421875" style="59" customWidth="1"/>
    <col min="8" max="16384" width="5.421875" style="40" customWidth="1"/>
  </cols>
  <sheetData>
    <row r="1" spans="1:7" ht="75.75" customHeight="1" thickBot="1">
      <c r="A1" s="97" t="s">
        <v>61</v>
      </c>
      <c r="B1" s="98"/>
      <c r="C1" s="37" t="s">
        <v>28</v>
      </c>
      <c r="D1" s="38" t="s">
        <v>29</v>
      </c>
      <c r="E1" s="39" t="s">
        <v>30</v>
      </c>
      <c r="F1" s="37" t="s">
        <v>31</v>
      </c>
      <c r="G1" s="37" t="s">
        <v>32</v>
      </c>
    </row>
    <row r="2" spans="1:7" ht="29.25" customHeight="1" thickBot="1">
      <c r="A2" s="91" t="s">
        <v>33</v>
      </c>
      <c r="B2" s="92"/>
      <c r="C2" s="41" t="s">
        <v>34</v>
      </c>
      <c r="D2" s="42" t="s">
        <v>35</v>
      </c>
      <c r="E2" s="41" t="s">
        <v>36</v>
      </c>
      <c r="F2" s="41" t="s">
        <v>37</v>
      </c>
      <c r="G2" s="41" t="s">
        <v>38</v>
      </c>
    </row>
    <row r="3" spans="1:7" ht="110.25" customHeight="1" thickBot="1">
      <c r="A3" s="43"/>
      <c r="B3" s="44"/>
      <c r="C3" s="45" t="s">
        <v>39</v>
      </c>
      <c r="D3" s="46" t="s">
        <v>40</v>
      </c>
      <c r="E3" s="45" t="s">
        <v>41</v>
      </c>
      <c r="F3" s="47" t="s">
        <v>42</v>
      </c>
      <c r="G3" s="47" t="s">
        <v>43</v>
      </c>
    </row>
    <row r="4" spans="1:7" ht="76.5" customHeight="1" thickBot="1">
      <c r="A4" s="48" t="s">
        <v>15</v>
      </c>
      <c r="B4" s="49" t="s">
        <v>16</v>
      </c>
      <c r="C4" s="50">
        <f>'Annexe 22- H 1'!H7</f>
        <v>464.0405891087796</v>
      </c>
      <c r="D4" s="51">
        <f>'Annexe 22 - H 2'!H7</f>
        <v>499.18458466172643</v>
      </c>
      <c r="E4" s="50">
        <f>'Annexe 22- H 3'!H7</f>
        <v>531.4960833989551</v>
      </c>
      <c r="F4" s="50">
        <f>'Annexe 22 - H 4'!H7</f>
        <v>567.1716163625749</v>
      </c>
      <c r="G4" s="52">
        <f>'Annexe 22 - H 5'!H7</f>
        <v>600.0146525104769</v>
      </c>
    </row>
    <row r="5" spans="1:7" ht="51" customHeight="1" thickBot="1">
      <c r="A5" s="53" t="s">
        <v>17</v>
      </c>
      <c r="B5" s="54" t="s">
        <v>44</v>
      </c>
      <c r="C5" s="50">
        <f>'Annexe 22- H 1'!H8</f>
        <v>54.35533279099793</v>
      </c>
      <c r="D5" s="51">
        <f>'Annexe 22 - H 2'!H8</f>
        <v>59.822684067174556</v>
      </c>
      <c r="E5" s="50">
        <f>'Annexe 22- H 3'!H8</f>
        <v>64.74409313602797</v>
      </c>
      <c r="F5" s="50">
        <f>'Annexe 22 - H 4'!H8</f>
        <v>61.67149877091631</v>
      </c>
      <c r="G5" s="52">
        <f>'Annexe 22 - H 5'!H8</f>
        <v>66.01468580515376</v>
      </c>
    </row>
    <row r="6" spans="1:7" ht="66" customHeight="1" thickBot="1">
      <c r="A6" s="53" t="s">
        <v>18</v>
      </c>
      <c r="B6" s="55" t="s">
        <v>19</v>
      </c>
      <c r="C6" s="50">
        <f>'Annexe 22- H 1'!H9</f>
        <v>409.6852563177817</v>
      </c>
      <c r="D6" s="51">
        <f>'Annexe 22 - H 2'!H9</f>
        <v>439.36190059455174</v>
      </c>
      <c r="E6" s="50">
        <f>'Annexe 22- H 3'!H9</f>
        <v>466.75199026292717</v>
      </c>
      <c r="F6" s="50">
        <f>'Annexe 22 - H 4'!H9</f>
        <v>505.5001175916587</v>
      </c>
      <c r="G6" s="52">
        <f>'Annexe 22 - H 5'!H9</f>
        <v>533.9999667053232</v>
      </c>
    </row>
    <row r="7" spans="1:7" ht="66" customHeight="1" thickBot="1">
      <c r="A7" s="25" t="s">
        <v>20</v>
      </c>
      <c r="B7" s="26" t="s">
        <v>21</v>
      </c>
      <c r="C7" s="79">
        <f>'Annexe 22- H 1'!$H$10</f>
        <v>355.9908411109649</v>
      </c>
      <c r="D7" s="79">
        <f>'Annexe 22- H 1'!$H$10</f>
        <v>355.9908411109649</v>
      </c>
      <c r="E7" s="79">
        <f>'Annexe 22- H 1'!$H$10</f>
        <v>355.9908411109649</v>
      </c>
      <c r="F7" s="79">
        <f>'Annexe 22- H 1'!$H$10</f>
        <v>355.9908411109649</v>
      </c>
      <c r="G7" s="79">
        <f>'Annexe 22- H 1'!$H$10</f>
        <v>355.9908411109649</v>
      </c>
    </row>
    <row r="8" spans="1:7" ht="66" customHeight="1" thickBot="1">
      <c r="A8" s="56" t="s">
        <v>22</v>
      </c>
      <c r="B8" s="57" t="s">
        <v>23</v>
      </c>
      <c r="C8" s="50">
        <f>C6-C7</f>
        <v>53.694415206816814</v>
      </c>
      <c r="D8" s="50">
        <f>D6-D7</f>
        <v>83.37105948358686</v>
      </c>
      <c r="E8" s="50">
        <f>E6-E7</f>
        <v>110.76114915196229</v>
      </c>
      <c r="F8" s="50">
        <f>F6-F7</f>
        <v>149.5092764806938</v>
      </c>
      <c r="G8" s="50">
        <f>G6-G7</f>
        <v>178.00912559435835</v>
      </c>
    </row>
    <row r="9" spans="1:7" ht="47.25" customHeight="1" thickBot="1">
      <c r="A9" s="58"/>
      <c r="B9" s="61" t="s">
        <v>45</v>
      </c>
      <c r="C9" s="63">
        <f>'Annexe 22- H 1'!C11+'Annexe 22- H 1'!E11+'Annexe 22- H 1'!F11+'Annexe 22- H 1'!G11</f>
        <v>92.46998014874137</v>
      </c>
      <c r="D9" s="62">
        <f>'Annexe 22 - H 2'!C11+'Annexe 22 - H 2'!E11+'Annexe 22 - H 2'!F11+'Annexe 22 - H 2'!G11</f>
        <v>113.62498464118396</v>
      </c>
      <c r="E9" s="63">
        <f>'Annexe 22- H 3'!C11+'Annexe 22- H 3'!E11+'Annexe 22- H 3'!F11+'Annexe 22- H 3'!G11</f>
        <v>133.26813384335887</v>
      </c>
      <c r="F9" s="63">
        <f>'Annexe 22 - H 4'!C11+'Annexe 22 - H 4'!E11+'Annexe 22 - H 4'!F11+'Annexe 22 - H 4'!G11</f>
        <v>162.6984044256162</v>
      </c>
      <c r="G9" s="64">
        <f>'Annexe 22 - H 5'!C11+'Annexe 22 - H 5'!E11+'Annexe 22 - H 5'!F11+'Annexe 22 - H 5'!G11</f>
        <v>183.39872345633668</v>
      </c>
    </row>
    <row r="10" ht="15.75">
      <c r="B10" s="35"/>
    </row>
    <row r="11" spans="2:7" ht="12.75">
      <c r="B11" s="35"/>
      <c r="C11" s="60"/>
      <c r="D11" s="60"/>
      <c r="E11" s="60"/>
      <c r="F11" s="60"/>
      <c r="G11" s="60"/>
    </row>
    <row r="12" ht="15.75">
      <c r="B12" s="35"/>
    </row>
  </sheetData>
  <mergeCells count="2">
    <mergeCell ref="A2:B2"/>
    <mergeCell ref="A1:B1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B7">
      <selection activeCell="A10" sqref="A10:B10"/>
    </sheetView>
  </sheetViews>
  <sheetFormatPr defaultColWidth="11.421875" defaultRowHeight="12.75"/>
  <cols>
    <col min="1" max="1" width="9.00390625" style="0" customWidth="1"/>
    <col min="2" max="2" width="45.140625" style="0" customWidth="1"/>
    <col min="3" max="3" width="17.00390625" style="0" customWidth="1"/>
    <col min="4" max="4" width="15.00390625" style="0" customWidth="1"/>
    <col min="5" max="5" width="13.8515625" style="0" customWidth="1"/>
    <col min="6" max="6" width="12.8515625" style="0" customWidth="1"/>
    <col min="7" max="7" width="15.57421875" style="0" customWidth="1"/>
    <col min="8" max="8" width="21.140625" style="0" customWidth="1"/>
  </cols>
  <sheetData>
    <row r="1" spans="1:8" ht="48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6.75" customHeight="1" thickBot="1">
      <c r="A2" s="77" t="s">
        <v>58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4.25" customHeight="1" thickBot="1">
      <c r="A3" s="6" t="s">
        <v>7</v>
      </c>
      <c r="B3" s="7" t="s">
        <v>8</v>
      </c>
      <c r="C3" s="8">
        <f>'[9]60 stock-flux-franchMV-1,4SMIC'!C4*C16</f>
        <v>201803.25108000962</v>
      </c>
      <c r="D3" s="8">
        <f>'[9]60 stock-flux-franchMV-1,4SMIC'!D4*D16</f>
        <v>67168.681515</v>
      </c>
      <c r="E3" s="8">
        <f>'[9]60 stock-flux-franchMV-1,4SMIC'!E4*E16</f>
        <v>5723.3</v>
      </c>
      <c r="F3" s="8">
        <f>'[9]60 stock-flux-franchMV-1,4SMIC'!F4*F16</f>
        <v>84700</v>
      </c>
      <c r="G3" s="8">
        <f>'[9]60 stock-flux-franchMV-1,4SMIC'!G4*G16</f>
        <v>48400.00000000001</v>
      </c>
      <c r="H3" s="9">
        <f aca="true" t="shared" si="0" ref="H3:H11">SUM(C3:G3)</f>
        <v>407795.2325950096</v>
      </c>
    </row>
    <row r="4" spans="1:8" ht="51.75" customHeight="1" thickBot="1">
      <c r="A4" s="10" t="s">
        <v>9</v>
      </c>
      <c r="B4" s="11" t="s">
        <v>10</v>
      </c>
      <c r="C4" s="12">
        <f>'[9]60 stock-flux-franchMV-1,4SMIC'!C5*C16</f>
        <v>192948.3556440048</v>
      </c>
      <c r="D4" s="12">
        <f>'[9]60 stock-flux-franchMV-1,4SMIC'!D5*D16</f>
        <v>66803.27325749998</v>
      </c>
      <c r="E4" s="12">
        <f>'[9]60 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'[9]60 stock-franchMV-1,4SMIC'!F5*F17</f>
        <v>22050</v>
      </c>
      <c r="G5" s="15">
        <f>'[9]60 stock-franchMV-1,4SMIC'!G5*G17</f>
        <v>12600</v>
      </c>
      <c r="H5" s="9">
        <f t="shared" si="0"/>
        <v>34650</v>
      </c>
    </row>
    <row r="6" spans="1:8" ht="54" customHeight="1" thickBot="1">
      <c r="A6" s="72" t="s">
        <v>13</v>
      </c>
      <c r="B6" s="7" t="s">
        <v>14</v>
      </c>
      <c r="C6" s="73">
        <f>C7*1000000/C4/12</f>
        <v>129.98996829628325</v>
      </c>
      <c r="D6" s="73">
        <f>D7*1000000/D4/12</f>
        <v>147.66494721188727</v>
      </c>
      <c r="E6" s="73">
        <f>E7*1000000/E4/12</f>
        <v>62.1430787134348</v>
      </c>
      <c r="F6" s="73">
        <f>F7*1000000/F5/6</f>
        <v>217.14720226419942</v>
      </c>
      <c r="G6" s="73">
        <f>G7*1000000/G5/6</f>
        <v>154.6801988731284</v>
      </c>
      <c r="H6" s="9">
        <f t="shared" si="0"/>
        <v>711.6253953589332</v>
      </c>
    </row>
    <row r="7" spans="1:8" ht="60" customHeight="1" thickBot="1">
      <c r="A7" s="17" t="s">
        <v>15</v>
      </c>
      <c r="B7" s="18" t="s">
        <v>16</v>
      </c>
      <c r="C7" s="74">
        <f>'[9]60 stock-flux-franchMV-1,4SMIC'!C8*C15*C16</f>
        <v>300.9762075958101</v>
      </c>
      <c r="D7" s="74">
        <f>'[9]60 stock-flux-franchMV-1,4SMIC'!D8*D15*D16</f>
        <v>118.37402182980018</v>
      </c>
      <c r="E7" s="74">
        <f>'[9]60 stock-flux-franchMV-1,4SMIC'!E8*E15*E16</f>
        <v>4.267961788807217</v>
      </c>
      <c r="F7" s="74">
        <f>'[9]60 stock-franchMV-1,4SMIC'!F7*F17*F15</f>
        <v>28.728574859553582</v>
      </c>
      <c r="G7" s="74">
        <f>'[9]60 stock-franchMV-1,4SMIC'!G7*G17*G15</f>
        <v>11.693823034808506</v>
      </c>
      <c r="H7" s="75">
        <f t="shared" si="0"/>
        <v>464.0405891087796</v>
      </c>
    </row>
    <row r="8" spans="1:8" ht="74.25" customHeight="1" thickBot="1">
      <c r="A8" s="19" t="s">
        <v>17</v>
      </c>
      <c r="B8" s="20" t="s">
        <v>49</v>
      </c>
      <c r="C8" s="21">
        <f>'[9]60 stock-flux-franchMV-1,4SMIC'!C9*C16</f>
        <v>41.090211774596476</v>
      </c>
      <c r="D8" s="21">
        <f>'[9]60 stock-flux-franchMV-1,4SMIC'!D9*D16</f>
        <v>3.914392428434443</v>
      </c>
      <c r="E8" s="21">
        <f>'[9]60 stock-flux-franchMV-1,4SMIC'!E9*E16</f>
        <v>1.1653509435103637</v>
      </c>
      <c r="F8" s="22">
        <f>'[9]60 stock-franchMV-1,4SMIC'!F8*F17</f>
        <v>3.8960408292384194</v>
      </c>
      <c r="G8" s="22">
        <f>'[9]60 stock-franchMV-1,4SMIC'!G8*G17</f>
        <v>4.2893368152182285</v>
      </c>
      <c r="H8" s="9">
        <f t="shared" si="0"/>
        <v>54.35533279099793</v>
      </c>
    </row>
    <row r="9" spans="1:8" ht="63" customHeight="1" thickBot="1">
      <c r="A9" s="19" t="s">
        <v>18</v>
      </c>
      <c r="B9" s="23" t="s">
        <v>19</v>
      </c>
      <c r="C9" s="24">
        <f>C7-C8</f>
        <v>259.8859958212136</v>
      </c>
      <c r="D9" s="24">
        <f>D7-D8</f>
        <v>114.45962940136575</v>
      </c>
      <c r="E9" s="24">
        <f>E7-E8</f>
        <v>3.1026108452968537</v>
      </c>
      <c r="F9" s="24">
        <f>F7-F8</f>
        <v>24.832534030315163</v>
      </c>
      <c r="G9" s="24">
        <f>G7-G8</f>
        <v>7.404486219590278</v>
      </c>
      <c r="H9" s="75">
        <f t="shared" si="0"/>
        <v>409.6852563177817</v>
      </c>
    </row>
    <row r="10" spans="1:8" ht="54.75" customHeight="1" thickBot="1">
      <c r="A10" s="25" t="s">
        <v>20</v>
      </c>
      <c r="B10" s="26" t="s">
        <v>21</v>
      </c>
      <c r="C10" s="27">
        <f>'[9]60 stock-flux-franchMV-1,4SMIC'!C11*C15*C16</f>
        <v>186.8322352338807</v>
      </c>
      <c r="D10" s="27">
        <f>'[9]60 stock-flux-franchMV-1,4SMIC'!D11*D15*D16</f>
        <v>153.23519434329037</v>
      </c>
      <c r="E10" s="28"/>
      <c r="F10" s="28">
        <f>'[9]60 stock-franchMV-1,4SMIC'!F10*F17*F15</f>
        <v>15.923411533793825</v>
      </c>
      <c r="G10" s="28"/>
      <c r="H10" s="9">
        <f t="shared" si="0"/>
        <v>355.9908411109649</v>
      </c>
    </row>
    <row r="11" spans="1:8" ht="54" customHeight="1" thickBot="1">
      <c r="A11" s="17" t="s">
        <v>22</v>
      </c>
      <c r="B11" s="18" t="s">
        <v>23</v>
      </c>
      <c r="C11" s="29">
        <f>C9-C10</f>
        <v>73.0537605873329</v>
      </c>
      <c r="D11" s="30">
        <f>D9-D10</f>
        <v>-38.77556494192463</v>
      </c>
      <c r="E11" s="29">
        <f>E9-E10</f>
        <v>3.1026108452968537</v>
      </c>
      <c r="F11" s="29">
        <f>F9-F10</f>
        <v>8.909122496521338</v>
      </c>
      <c r="G11" s="29">
        <f>G9-G10</f>
        <v>7.404486219590278</v>
      </c>
      <c r="H11" s="75">
        <f t="shared" si="0"/>
        <v>53.694415206816736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51" hidden="1">
      <c r="B19" s="35" t="s">
        <v>27</v>
      </c>
      <c r="I19" s="36"/>
    </row>
  </sheetData>
  <mergeCells count="1">
    <mergeCell ref="A1:H1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75" zoomScaleNormal="75" workbookViewId="0" topLeftCell="A8">
      <selection activeCell="C8" sqref="C8"/>
    </sheetView>
  </sheetViews>
  <sheetFormatPr defaultColWidth="11.421875" defaultRowHeight="12.75"/>
  <cols>
    <col min="1" max="1" width="12.28125" style="0" customWidth="1"/>
    <col min="2" max="2" width="40.57421875" style="0" customWidth="1"/>
    <col min="3" max="3" width="17.00390625" style="0" customWidth="1"/>
    <col min="4" max="4" width="15.00390625" style="0" customWidth="1"/>
    <col min="5" max="5" width="13.8515625" style="0" customWidth="1"/>
    <col min="6" max="6" width="12.8515625" style="0" customWidth="1"/>
    <col min="7" max="7" width="15.57421875" style="0" customWidth="1"/>
    <col min="8" max="8" width="21.140625" style="0" customWidth="1"/>
  </cols>
  <sheetData>
    <row r="1" spans="1:8" ht="48" customHeight="1" thickBot="1">
      <c r="A1" s="95" t="s">
        <v>0</v>
      </c>
      <c r="B1" s="96"/>
      <c r="C1" s="96"/>
      <c r="D1" s="96"/>
      <c r="E1" s="96"/>
      <c r="F1" s="96"/>
      <c r="G1" s="96"/>
      <c r="H1" s="96"/>
    </row>
    <row r="2" spans="1:8" ht="30" customHeight="1" thickBot="1">
      <c r="A2" s="77" t="s">
        <v>57</v>
      </c>
      <c r="B2" s="1"/>
      <c r="C2" s="2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5" t="s">
        <v>6</v>
      </c>
    </row>
    <row r="3" spans="1:8" ht="44.25" customHeight="1" thickBot="1">
      <c r="A3" s="6" t="s">
        <v>7</v>
      </c>
      <c r="B3" s="7" t="s">
        <v>8</v>
      </c>
      <c r="C3" s="8">
        <f>'[8]55 stock-flux-franchMV-1,4SMIC'!C4*C16</f>
        <v>201803.25108000962</v>
      </c>
      <c r="D3" s="8">
        <f>'[8]55 stock-flux-franchMV-1,4SMIC'!D4*D16</f>
        <v>67168.681515</v>
      </c>
      <c r="E3" s="8">
        <f>'[8]55 stock-flux-franchMV-1,4SMIC'!E4*E16</f>
        <v>5723.3</v>
      </c>
      <c r="F3" s="8">
        <f>'[8]55 stock-flux-franchMV-1,4SMIC'!F4*F16</f>
        <v>84700</v>
      </c>
      <c r="G3" s="8">
        <f>'[8]55 stock-flux-franchMV-1,4SMIC'!G4*G16</f>
        <v>48400.00000000001</v>
      </c>
      <c r="H3" s="9">
        <f aca="true" t="shared" si="0" ref="H3:H11">SUM(C3:G3)</f>
        <v>407795.2325950096</v>
      </c>
    </row>
    <row r="4" spans="1:8" ht="51.75" customHeight="1" thickBot="1">
      <c r="A4" s="10" t="s">
        <v>9</v>
      </c>
      <c r="B4" s="11" t="s">
        <v>10</v>
      </c>
      <c r="C4" s="12">
        <f>'[8]55 stock-flux-franchMV-1,4SMIC'!C5*C16</f>
        <v>192948.3556440048</v>
      </c>
      <c r="D4" s="12">
        <f>'[8]55 stock-flux-franchMV-1,4SMIC'!D5*D16</f>
        <v>66803.27325749998</v>
      </c>
      <c r="E4" s="12">
        <f>'[8]55 stock-flux-franchMV-1,4SMIC'!E5*E16</f>
        <v>5723.3</v>
      </c>
      <c r="F4" s="12"/>
      <c r="G4" s="12"/>
      <c r="H4" s="9">
        <f t="shared" si="0"/>
        <v>265474.9289015048</v>
      </c>
    </row>
    <row r="5" spans="1:8" ht="45.75" customHeight="1" thickBot="1">
      <c r="A5" s="13" t="s">
        <v>11</v>
      </c>
      <c r="B5" s="14" t="s">
        <v>12</v>
      </c>
      <c r="C5" s="15"/>
      <c r="D5" s="16"/>
      <c r="E5" s="15"/>
      <c r="F5" s="15">
        <f>'[8]55 stock-franchMV-1,4SMIC'!F5*F17</f>
        <v>22050</v>
      </c>
      <c r="G5" s="15">
        <f>'[8]55 stock-franchMV-1,4SMIC'!G5*G17</f>
        <v>12600</v>
      </c>
      <c r="H5" s="9">
        <f t="shared" si="0"/>
        <v>34650</v>
      </c>
    </row>
    <row r="6" spans="1:8" ht="54" customHeight="1" thickBot="1">
      <c r="A6" s="72" t="s">
        <v>13</v>
      </c>
      <c r="B6" s="7" t="s">
        <v>14</v>
      </c>
      <c r="C6" s="73">
        <f>C7*1000000/C4/12</f>
        <v>139.78373303093477</v>
      </c>
      <c r="D6" s="73">
        <f>D7*1000000/D4/12</f>
        <v>158.79038844018012</v>
      </c>
      <c r="E6" s="73">
        <f>E7*1000000/E4/12</f>
        <v>66.82509149321417</v>
      </c>
      <c r="F6" s="73">
        <f>F7*1000000/F5/6</f>
        <v>233.5076079142419</v>
      </c>
      <c r="G6" s="73">
        <f>G7*1000000/G5/6</f>
        <v>168.74203513432187</v>
      </c>
      <c r="H6" s="9">
        <f t="shared" si="0"/>
        <v>767.6488560128929</v>
      </c>
    </row>
    <row r="7" spans="1:8" ht="60" customHeight="1" thickBot="1">
      <c r="A7" s="17" t="s">
        <v>15</v>
      </c>
      <c r="B7" s="18" t="s">
        <v>16</v>
      </c>
      <c r="C7" s="74">
        <f>'[8]55 stock-flux-franchMV-1,4SMIC'!C8*C15*C16</f>
        <v>323.65249720919303</v>
      </c>
      <c r="D7" s="74">
        <f>'[8]55 stock-flux-franchMV-1,4SMIC'!D8*D15*D16</f>
        <v>127.29261251560703</v>
      </c>
      <c r="E7" s="74">
        <f>'[8]55 stock-flux-franchMV-1,4SMIC'!E8*E15*E16</f>
        <v>4.589520553717352</v>
      </c>
      <c r="F7" s="74">
        <f>'[8]55 stock-franchMV-1,4SMIC'!F7*F17*F15</f>
        <v>30.893056527054203</v>
      </c>
      <c r="G7" s="74">
        <f>'[8]55 stock-franchMV-1,4SMIC'!G7*G17*G15</f>
        <v>12.756897856154731</v>
      </c>
      <c r="H7" s="75">
        <f t="shared" si="0"/>
        <v>499.18458466172643</v>
      </c>
    </row>
    <row r="8" spans="1:8" ht="74.25" customHeight="1" thickBot="1">
      <c r="A8" s="19" t="s">
        <v>17</v>
      </c>
      <c r="B8" s="20" t="s">
        <v>48</v>
      </c>
      <c r="C8" s="21">
        <f>'[8]55 stock-flux-franchMV-1,4SMIC'!C9*C16</f>
        <v>45.24687575405919</v>
      </c>
      <c r="D8" s="21">
        <f>'[8]55 stock-flux-franchMV-1,4SMIC'!D9*D16</f>
        <v>4.311343329913747</v>
      </c>
      <c r="E8" s="21">
        <f>'[8]55 stock-flux-franchMV-1,4SMIC'!E9*E16</f>
        <v>1.283237225452506</v>
      </c>
      <c r="F8" s="22">
        <f>'[8]55 stock-franchMV-1,4SMIC'!F8*F17</f>
        <v>4.289788712770936</v>
      </c>
      <c r="G8" s="22">
        <f>'[8]55 stock-franchMV-1,4SMIC'!G8*G17</f>
        <v>4.691439044978179</v>
      </c>
      <c r="H8" s="9">
        <f t="shared" si="0"/>
        <v>59.822684067174556</v>
      </c>
    </row>
    <row r="9" spans="1:8" ht="63" customHeight="1" thickBot="1">
      <c r="A9" s="19" t="s">
        <v>18</v>
      </c>
      <c r="B9" s="23" t="s">
        <v>19</v>
      </c>
      <c r="C9" s="24">
        <f>C7-C8</f>
        <v>278.4056214551338</v>
      </c>
      <c r="D9" s="24">
        <f>D7-D8</f>
        <v>122.9812691856933</v>
      </c>
      <c r="E9" s="24">
        <f>E7-E8</f>
        <v>3.306283328264846</v>
      </c>
      <c r="F9" s="24">
        <f>F7-F8</f>
        <v>26.603267814283267</v>
      </c>
      <c r="G9" s="24">
        <f>G7-G8</f>
        <v>8.065458811176551</v>
      </c>
      <c r="H9" s="75">
        <f t="shared" si="0"/>
        <v>439.36190059455174</v>
      </c>
    </row>
    <row r="10" spans="1:8" ht="48" thickBot="1">
      <c r="A10" s="25" t="s">
        <v>20</v>
      </c>
      <c r="B10" s="26" t="s">
        <v>21</v>
      </c>
      <c r="C10" s="27">
        <f>'[8]55 stock-flux-franchMV-1,4SMIC'!C11*C15*C16</f>
        <v>186.8322352338807</v>
      </c>
      <c r="D10" s="27">
        <f>'[8]55 stock-flux-franchMV-1,4SMIC'!D11*D15*D16</f>
        <v>153.23519434329037</v>
      </c>
      <c r="E10" s="28"/>
      <c r="F10" s="28">
        <f>'[8]55 stock-franchMV-1,4SMIC'!F10*F17*F15</f>
        <v>15.923411533793825</v>
      </c>
      <c r="G10" s="28"/>
      <c r="H10" s="9">
        <f t="shared" si="0"/>
        <v>355.9908411109649</v>
      </c>
    </row>
    <row r="11" spans="1:8" ht="54" customHeight="1" thickBot="1">
      <c r="A11" s="17" t="s">
        <v>22</v>
      </c>
      <c r="B11" s="18" t="s">
        <v>23</v>
      </c>
      <c r="C11" s="29">
        <f>C9-C10</f>
        <v>91.57338622125312</v>
      </c>
      <c r="D11" s="30">
        <f>D9-D10</f>
        <v>-30.25392515759708</v>
      </c>
      <c r="E11" s="29">
        <f>E9-E10</f>
        <v>3.306283328264846</v>
      </c>
      <c r="F11" s="29">
        <f>F9-F10</f>
        <v>10.679856280489442</v>
      </c>
      <c r="G11" s="29">
        <f>G9-G10</f>
        <v>8.065458811176551</v>
      </c>
      <c r="H11" s="75">
        <f t="shared" si="0"/>
        <v>83.37105948358688</v>
      </c>
    </row>
    <row r="14" spans="3:7" ht="31.5" hidden="1">
      <c r="C14" s="31" t="s">
        <v>1</v>
      </c>
      <c r="D14" s="32" t="s">
        <v>2</v>
      </c>
      <c r="E14" s="33" t="s">
        <v>3</v>
      </c>
      <c r="F14" s="33" t="s">
        <v>4</v>
      </c>
      <c r="G14" s="33" t="s">
        <v>5</v>
      </c>
    </row>
    <row r="15" spans="2:7" ht="12.75" hidden="1">
      <c r="B15" s="34" t="s">
        <v>24</v>
      </c>
      <c r="C15" s="34">
        <v>1.0202</v>
      </c>
      <c r="D15" s="34">
        <v>1.0202</v>
      </c>
      <c r="E15" s="34">
        <v>1.0202</v>
      </c>
      <c r="F15" s="34">
        <v>1.0202</v>
      </c>
      <c r="G15" s="34">
        <v>1.0202</v>
      </c>
    </row>
    <row r="16" spans="2:7" ht="12.75" hidden="1">
      <c r="B16" s="34" t="s">
        <v>25</v>
      </c>
      <c r="C16" s="34">
        <v>1.0962</v>
      </c>
      <c r="D16" s="34">
        <v>1.011</v>
      </c>
      <c r="E16" s="34">
        <v>1.1</v>
      </c>
      <c r="F16" s="34">
        <f>1.1</f>
        <v>1.1</v>
      </c>
      <c r="G16" s="34">
        <f>1.1</f>
        <v>1.1</v>
      </c>
    </row>
    <row r="17" spans="2:7" ht="12.75" hidden="1">
      <c r="B17" s="34" t="s">
        <v>26</v>
      </c>
      <c r="C17" s="34"/>
      <c r="D17" s="34"/>
      <c r="E17" s="34">
        <v>0.1</v>
      </c>
      <c r="F17" s="34">
        <v>0.3</v>
      </c>
      <c r="G17" s="34">
        <v>0.3</v>
      </c>
    </row>
    <row r="18" ht="12.75" hidden="1"/>
    <row r="19" spans="2:9" ht="63.75" hidden="1">
      <c r="B19" s="35" t="s">
        <v>27</v>
      </c>
      <c r="I19" s="36"/>
    </row>
  </sheetData>
  <mergeCells count="1">
    <mergeCell ref="A1:H1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Changer ce nom</cp:lastModifiedBy>
  <cp:lastPrinted>2003-04-23T07:39:44Z</cp:lastPrinted>
  <dcterms:created xsi:type="dcterms:W3CDTF">2003-04-17T12:29:45Z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