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5" activeTab="6"/>
  </bookViews>
  <sheets>
    <sheet name="Annexe 19 - Synthèse stock-flux" sheetId="1" r:id="rId1"/>
    <sheet name="Annexe 19 - H 6" sheetId="2" r:id="rId2"/>
    <sheet name="Annexe 19 - H 7" sheetId="3" r:id="rId3"/>
    <sheet name="Annexe 19 - H 8" sheetId="4" r:id="rId4"/>
    <sheet name="Annexe 19 - H 9" sheetId="5" r:id="rId5"/>
    <sheet name="Annexe 19 - H 10" sheetId="6" r:id="rId6"/>
    <sheet name="Annexe 20 -Synthèse stock-flux " sheetId="7" r:id="rId7"/>
    <sheet name="Annexe 20 - H 6" sheetId="8" r:id="rId8"/>
    <sheet name="Annexe 20 - H 7" sheetId="9" r:id="rId9"/>
    <sheet name="Annexe 20 - H 8" sheetId="10" r:id="rId10"/>
    <sheet name="Annexe 20 - H 9" sheetId="11" r:id="rId11"/>
    <sheet name="Annexe 20 - H 10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3">'Annexe 19 - H 8'!$A:$IV</definedName>
  </definedNames>
  <calcPr fullCalcOnLoad="1"/>
</workbook>
</file>

<file path=xl/sharedStrings.xml><?xml version="1.0" encoding="utf-8"?>
<sst xmlns="http://schemas.openxmlformats.org/spreadsheetml/2006/main" count="395" uniqueCount="58">
  <si>
    <t>Equilibre financier de la réforme appliqué à la totalité des mesures TE/CE et TPSA et aux flux des mandats spéciaux et des gérances de tutelle en 2005 (mesures nouvelles et mesures révisées)</t>
  </si>
  <si>
    <t>TE-CE</t>
  </si>
  <si>
    <t>TPSA</t>
  </si>
  <si>
    <t>Mandats spéciaux</t>
  </si>
  <si>
    <t>Gérance hospitalière</t>
  </si>
  <si>
    <t>Gérance privée</t>
  </si>
  <si>
    <t>TOTAL</t>
  </si>
  <si>
    <t>A</t>
  </si>
  <si>
    <t>Nombre de mesures au 31/12/05</t>
  </si>
  <si>
    <t>B</t>
  </si>
  <si>
    <t>Nombre de mesures en moyenne financées dans l'année 2004</t>
  </si>
  <si>
    <t>B (2)</t>
  </si>
  <si>
    <t>Nombre de mesures nouvelles et révisées en 2005</t>
  </si>
  <si>
    <t>stock:C=D/B/12
flux: C=D/B(2)/6</t>
  </si>
  <si>
    <t>Coût moyen brut unitaire mensuel après application de la cotation (en €)</t>
  </si>
  <si>
    <t>D</t>
  </si>
  <si>
    <t>Coût brut du dispositif après application de la cotation (M€)</t>
  </si>
  <si>
    <t>E</t>
  </si>
  <si>
    <t>F=D - E</t>
  </si>
  <si>
    <t>Coût net pour les financeurs publics</t>
  </si>
  <si>
    <t>G</t>
  </si>
  <si>
    <t>Estimation des ressources publiques en 2004 en M€ à dispositif constant (Etat et sécurité sociale)</t>
  </si>
  <si>
    <t>H=F - G</t>
  </si>
  <si>
    <t xml:space="preserve">Impact de la réforme pour les finances publiques </t>
  </si>
  <si>
    <t>Effet prix</t>
  </si>
  <si>
    <t xml:space="preserve">Effet volume </t>
  </si>
  <si>
    <t>Mesures nouvelles et révisées</t>
  </si>
  <si>
    <t>effet volume: 
* pour les TE-CE et TPSA:  stock
* mandats spéciaux: mesures nouvelles
* gérances: mesures nouvelles et mesures révisées</t>
  </si>
  <si>
    <t>H 6</t>
  </si>
  <si>
    <t>H 7</t>
  </si>
  <si>
    <t xml:space="preserve">H 8 </t>
  </si>
  <si>
    <t>H 9</t>
  </si>
  <si>
    <t>H 10</t>
  </si>
  <si>
    <t xml:space="preserve">Franchise MV-AAH - Seuil 1,4 SMIC - Taux 7,5 et 16,5% </t>
  </si>
  <si>
    <t xml:space="preserve">Franchise MV-AAH - Seuil 1,3 SMIC - Taux 9,5 et 19% </t>
  </si>
  <si>
    <t xml:space="preserve">Franchise MV-AAH - Seuil 1,2 SMIC - Taux 12 et 22 % </t>
  </si>
  <si>
    <t>Exonération MV-AAH inclus - Seuil 1,4 SMIC - Taux 3%, 7% et 13,5 %</t>
  </si>
  <si>
    <t>Exonération MV-AAH inclus - Seuil 1,2 SMIC - Taux 3%, 9,5% et 19,5%</t>
  </si>
  <si>
    <t>Montant du prélèvement (en M€)</t>
  </si>
  <si>
    <t>Impact sur le budget de l'Etat</t>
  </si>
  <si>
    <t>Prélèvement: franchise MV-AAH - Seuil 1,4 SMIC - Taux 7,5 et 16,5% (en M€)</t>
  </si>
  <si>
    <t>Prélèvement: franchise MV-AAH - Seuil 1,3 SMIC - Taux 9,5 et 19% (en M€)</t>
  </si>
  <si>
    <t>Prélèvement: franchise MV-AAH - Seuil 1,2 SMIC - Taux 12 et 22 % (en M€)</t>
  </si>
  <si>
    <t>Prélevement: exonération MV-AAH inclus - Seuil 1,4 SMIC - Taux 3%, 7% et 13,5 %</t>
  </si>
  <si>
    <t>Prélèvement: exonération MV-AAH inclus - Seuil 1,2 SMIC - Taux 3%, 9,5% et 19,5% (en M€)</t>
  </si>
  <si>
    <t>Réforme appliquée aux stocks TE/CE - TPSA et aux flux des mandats spéciaux et des gérances de tutelle 
HYPOTHESES - Exercice 2005</t>
  </si>
  <si>
    <t>Réforme appliquée aux stocks TE/CE - TPSA et aux flux des mandats spéciaux et des gérances de tutelle 
HYPOTHESES - exercice 2005</t>
  </si>
  <si>
    <t>Annexe 19- H6 - Cotation DGAS</t>
  </si>
  <si>
    <t>Annexe 19- H 7 - Cotation DGAS</t>
  </si>
  <si>
    <t>Annexe 19- H 8 - Cotation DGAS</t>
  </si>
  <si>
    <t>Annexe 19- H 9 - Cotation DGAS</t>
  </si>
  <si>
    <t>Annexe 19- H 10 - Cotation DGAS</t>
  </si>
  <si>
    <r>
      <t xml:space="preserve">Annexe 20- Synthèse des hypothèses 
</t>
    </r>
    <r>
      <rPr>
        <sz val="10"/>
        <rFont val="Arial"/>
        <family val="0"/>
      </rPr>
      <t xml:space="preserve">
Cotation Fédérations</t>
    </r>
  </si>
  <si>
    <t xml:space="preserve">Annexe 20- H 6 - Cotation Fédérations </t>
  </si>
  <si>
    <t xml:space="preserve">Annexe 20- H 10 - Cotation Fédérations </t>
  </si>
  <si>
    <t xml:space="preserve">Annexe 20- H 9  - Cotation Fédérations </t>
  </si>
  <si>
    <t xml:space="preserve">Annexe 20- H 8 - Cotation Fédérations </t>
  </si>
  <si>
    <t xml:space="preserve">Annexe 20- H 7 - Cotation Fédérations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</si>
</sst>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9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1" fontId="5" fillId="0" borderId="1" xfId="42" applyNumberFormat="1" applyFont="1" applyBorder="1" applyAlignment="1">
      <alignment horizontal="center" vertical="center" wrapText="1"/>
    </xf>
    <xf numFmtId="181" fontId="5" fillId="0" borderId="2" xfId="42" applyNumberFormat="1" applyFont="1" applyBorder="1" applyAlignment="1">
      <alignment horizontal="center" vertical="center" wrapText="1"/>
    </xf>
    <xf numFmtId="181" fontId="5" fillId="0" borderId="3" xfId="42" applyNumberFormat="1" applyFont="1" applyBorder="1" applyAlignment="1">
      <alignment horizontal="center" vertical="center" wrapText="1"/>
    </xf>
    <xf numFmtId="181" fontId="5" fillId="0" borderId="4" xfId="42" applyNumberFormat="1" applyFont="1" applyBorder="1" applyAlignment="1">
      <alignment horizontal="center" vertical="center" wrapText="1"/>
    </xf>
    <xf numFmtId="181" fontId="6" fillId="0" borderId="5" xfId="42" applyNumberFormat="1" applyFont="1" applyBorder="1" applyAlignment="1">
      <alignment horizontal="center" vertical="center" wrapText="1"/>
    </xf>
    <xf numFmtId="0" fontId="4" fillId="0" borderId="6" xfId="76" applyFont="1" applyBorder="1" applyAlignment="1">
      <alignment/>
      <protection/>
    </xf>
    <xf numFmtId="181" fontId="4" fillId="0" borderId="6" xfId="42" applyNumberFormat="1" applyFont="1" applyBorder="1" applyAlignment="1">
      <alignment horizontal="left" vertical="center" wrapText="1"/>
    </xf>
    <xf numFmtId="181" fontId="4" fillId="0" borderId="6" xfId="42" applyNumberFormat="1" applyFont="1" applyBorder="1" applyAlignment="1">
      <alignment horizontal="center" vertical="center" wrapText="1"/>
    </xf>
    <xf numFmtId="181" fontId="4" fillId="0" borderId="7" xfId="42" applyNumberFormat="1" applyFont="1" applyBorder="1" applyAlignment="1">
      <alignment horizontal="center" vertical="center" wrapText="1"/>
    </xf>
    <xf numFmtId="0" fontId="4" fillId="0" borderId="8" xfId="76" applyFont="1" applyBorder="1" applyAlignment="1">
      <alignment/>
      <protection/>
    </xf>
    <xf numFmtId="181" fontId="4" fillId="0" borderId="8" xfId="42" applyNumberFormat="1" applyFont="1" applyBorder="1" applyAlignment="1">
      <alignment horizontal="left" vertical="center" wrapText="1"/>
    </xf>
    <xf numFmtId="181" fontId="4" fillId="0" borderId="8" xfId="42" applyNumberFormat="1" applyFont="1" applyBorder="1" applyAlignment="1">
      <alignment horizontal="center" vertical="center" wrapText="1"/>
    </xf>
    <xf numFmtId="0" fontId="4" fillId="0" borderId="9" xfId="76" applyFont="1" applyBorder="1">
      <alignment/>
      <protection/>
    </xf>
    <xf numFmtId="181" fontId="4" fillId="0" borderId="9" xfId="42" applyNumberFormat="1" applyFont="1" applyBorder="1" applyAlignment="1">
      <alignment horizontal="left" vertical="center" wrapText="1"/>
    </xf>
    <xf numFmtId="181" fontId="4" fillId="0" borderId="9" xfId="42" applyNumberFormat="1" applyFont="1" applyBorder="1" applyAlignment="1">
      <alignment horizontal="center" vertical="center" wrapText="1"/>
    </xf>
    <xf numFmtId="181" fontId="4" fillId="0" borderId="10" xfId="42" applyNumberFormat="1" applyFont="1" applyBorder="1" applyAlignment="1">
      <alignment horizontal="center" vertical="center" wrapText="1"/>
    </xf>
    <xf numFmtId="0" fontId="4" fillId="0" borderId="6" xfId="76" applyFont="1" applyBorder="1" applyAlignment="1">
      <alignment wrapText="1"/>
      <protection/>
    </xf>
    <xf numFmtId="182" fontId="4" fillId="0" borderId="6" xfId="42" applyNumberFormat="1" applyFont="1" applyBorder="1" applyAlignment="1">
      <alignment horizontal="center" vertical="center" wrapText="1"/>
    </xf>
    <xf numFmtId="0" fontId="4" fillId="0" borderId="9" xfId="76" applyFont="1" applyBorder="1" applyAlignment="1">
      <alignment/>
      <protection/>
    </xf>
    <xf numFmtId="181" fontId="5" fillId="2" borderId="9" xfId="42" applyNumberFormat="1" applyFont="1" applyFill="1" applyBorder="1" applyAlignment="1">
      <alignment vertical="center" wrapText="1"/>
    </xf>
    <xf numFmtId="182" fontId="5" fillId="2" borderId="9" xfId="42" applyNumberFormat="1" applyFont="1" applyFill="1" applyBorder="1" applyAlignment="1">
      <alignment horizontal="center" vertical="center"/>
    </xf>
    <xf numFmtId="0" fontId="4" fillId="0" borderId="4" xfId="76" applyFont="1" applyBorder="1" applyAlignment="1">
      <alignment/>
      <protection/>
    </xf>
    <xf numFmtId="182" fontId="4" fillId="0" borderId="4" xfId="42" applyNumberFormat="1" applyFont="1" applyBorder="1" applyAlignment="1">
      <alignment horizontal="center" vertical="center"/>
    </xf>
    <xf numFmtId="178" fontId="4" fillId="0" borderId="4" xfId="76" applyNumberFormat="1" applyFont="1" applyBorder="1" applyAlignment="1">
      <alignment horizontal="center" vertical="center"/>
      <protection/>
    </xf>
    <xf numFmtId="181" fontId="5" fillId="2" borderId="4" xfId="42" applyNumberFormat="1" applyFont="1" applyFill="1" applyBorder="1" applyAlignment="1">
      <alignment vertical="center" wrapText="1"/>
    </xf>
    <xf numFmtId="182" fontId="5" fillId="2" borderId="4" xfId="42" applyNumberFormat="1" applyFont="1" applyFill="1" applyBorder="1" applyAlignment="1">
      <alignment horizontal="center" vertical="center" wrapText="1"/>
    </xf>
    <xf numFmtId="0" fontId="4" fillId="0" borderId="11" xfId="76" applyFont="1" applyBorder="1" applyAlignment="1">
      <alignment/>
      <protection/>
    </xf>
    <xf numFmtId="181" fontId="4" fillId="0" borderId="12" xfId="42" applyNumberFormat="1" applyFont="1" applyBorder="1" applyAlignment="1">
      <alignment horizontal="left" vertical="center" wrapText="1"/>
    </xf>
    <xf numFmtId="182" fontId="4" fillId="0" borderId="11" xfId="42" applyNumberFormat="1" applyFont="1" applyBorder="1" applyAlignment="1">
      <alignment horizontal="center" vertical="center" wrapText="1"/>
    </xf>
    <xf numFmtId="182" fontId="5" fillId="0" borderId="11" xfId="42" applyNumberFormat="1" applyFont="1" applyFill="1" applyBorder="1" applyAlignment="1">
      <alignment horizontal="center" vertical="center" wrapText="1"/>
    </xf>
    <xf numFmtId="182" fontId="5" fillId="2" borderId="9" xfId="42" applyNumberFormat="1" applyFont="1" applyFill="1" applyBorder="1" applyAlignment="1">
      <alignment horizontal="center" vertical="center" wrapText="1"/>
    </xf>
    <xf numFmtId="182" fontId="5" fillId="2" borderId="10" xfId="42" applyNumberFormat="1" applyFont="1" applyFill="1" applyBorder="1" applyAlignment="1">
      <alignment horizontal="center" vertical="center" wrapText="1"/>
    </xf>
    <xf numFmtId="181" fontId="5" fillId="0" borderId="13" xfId="42" applyNumberFormat="1" applyFont="1" applyBorder="1" applyAlignment="1">
      <alignment horizontal="center" vertical="center" wrapText="1"/>
    </xf>
    <xf numFmtId="181" fontId="5" fillId="0" borderId="14" xfId="42" applyNumberFormat="1" applyFont="1" applyBorder="1" applyAlignment="1">
      <alignment horizontal="center" vertical="center" wrapText="1"/>
    </xf>
    <xf numFmtId="181" fontId="5" fillId="0" borderId="15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0" fontId="5" fillId="0" borderId="4" xfId="0" applyFont="1" applyBorder="1" applyAlignment="1">
      <alignment horizontal="center"/>
    </xf>
    <xf numFmtId="0" fontId="4" fillId="0" borderId="0" xfId="76" applyFont="1" applyAlignment="1">
      <alignment vertical="center"/>
      <protection/>
    </xf>
    <xf numFmtId="181" fontId="5" fillId="0" borderId="17" xfId="44" applyNumberFormat="1" applyFont="1" applyBorder="1" applyAlignment="1">
      <alignment horizontal="center" vertical="center" wrapText="1"/>
    </xf>
    <xf numFmtId="181" fontId="5" fillId="0" borderId="18" xfId="44" applyNumberFormat="1" applyFont="1" applyBorder="1" applyAlignment="1">
      <alignment horizontal="center" vertical="center" wrapText="1"/>
    </xf>
    <xf numFmtId="178" fontId="5" fillId="0" borderId="4" xfId="44" applyNumberFormat="1" applyFont="1" applyBorder="1" applyAlignment="1">
      <alignment horizontal="center" vertical="center" wrapText="1"/>
    </xf>
    <xf numFmtId="181" fontId="5" fillId="0" borderId="15" xfId="44" applyNumberFormat="1" applyFont="1" applyBorder="1" applyAlignment="1">
      <alignment horizontal="center" vertical="center" wrapText="1"/>
    </xf>
    <xf numFmtId="182" fontId="4" fillId="0" borderId="6" xfId="44" applyNumberFormat="1" applyFont="1" applyBorder="1" applyAlignment="1">
      <alignment vertical="center"/>
    </xf>
    <xf numFmtId="182" fontId="5" fillId="0" borderId="6" xfId="44" applyNumberFormat="1" applyFont="1" applyFill="1" applyBorder="1" applyAlignment="1">
      <alignment vertical="center" wrapText="1"/>
    </xf>
    <xf numFmtId="182" fontId="5" fillId="0" borderId="4" xfId="44" applyNumberFormat="1" applyFont="1" applyFill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82" fontId="4" fillId="0" borderId="8" xfId="44" applyNumberFormat="1" applyFont="1" applyBorder="1" applyAlignment="1">
      <alignment vertical="center"/>
    </xf>
    <xf numFmtId="182" fontId="4" fillId="0" borderId="8" xfId="44" applyNumberFormat="1" applyFont="1" applyFill="1" applyBorder="1" applyAlignment="1">
      <alignment vertical="center" wrapText="1"/>
    </xf>
    <xf numFmtId="182" fontId="5" fillId="0" borderId="8" xfId="44" applyNumberFormat="1" applyFont="1" applyFill="1" applyBorder="1" applyAlignment="1">
      <alignment vertical="center" wrapText="1"/>
    </xf>
    <xf numFmtId="182" fontId="4" fillId="0" borderId="19" xfId="44" applyNumberFormat="1" applyFont="1" applyBorder="1" applyAlignment="1">
      <alignment vertical="center"/>
    </xf>
    <xf numFmtId="182" fontId="5" fillId="0" borderId="19" xfId="44" applyNumberFormat="1" applyFont="1" applyFill="1" applyBorder="1" applyAlignment="1">
      <alignment vertical="center" wrapText="1"/>
    </xf>
    <xf numFmtId="182" fontId="0" fillId="2" borderId="4" xfId="44" applyNumberFormat="1" applyFont="1" applyFill="1" applyBorder="1" applyAlignment="1">
      <alignment/>
    </xf>
    <xf numFmtId="182" fontId="5" fillId="2" borderId="4" xfId="44" applyNumberFormat="1" applyFont="1" applyFill="1" applyBorder="1" applyAlignment="1">
      <alignment wrapText="1"/>
    </xf>
    <xf numFmtId="182" fontId="5" fillId="2" borderId="4" xfId="44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vertical="center"/>
    </xf>
    <xf numFmtId="181" fontId="4" fillId="2" borderId="7" xfId="42" applyNumberFormat="1" applyFont="1" applyFill="1" applyBorder="1" applyAlignment="1">
      <alignment horizontal="center" vertical="center" wrapText="1"/>
    </xf>
    <xf numFmtId="181" fontId="4" fillId="0" borderId="15" xfId="42" applyNumberFormat="1" applyFont="1" applyBorder="1" applyAlignment="1">
      <alignment horizontal="left" vertical="center" wrapText="1"/>
    </xf>
    <xf numFmtId="182" fontId="4" fillId="0" borderId="15" xfId="42" applyNumberFormat="1" applyFont="1" applyBorder="1" applyAlignment="1">
      <alignment horizontal="center" vertical="center" wrapText="1"/>
    </xf>
    <xf numFmtId="181" fontId="4" fillId="0" borderId="20" xfId="42" applyNumberFormat="1" applyFont="1" applyBorder="1" applyAlignment="1">
      <alignment horizontal="center" vertical="center" wrapText="1"/>
    </xf>
    <xf numFmtId="182" fontId="5" fillId="2" borderId="4" xfId="42" applyNumberFormat="1" applyFont="1" applyFill="1" applyBorder="1" applyAlignment="1">
      <alignment horizontal="center" vertical="center"/>
    </xf>
    <xf numFmtId="181" fontId="4" fillId="2" borderId="5" xfId="42" applyNumberFormat="1" applyFont="1" applyFill="1" applyBorder="1" applyAlignment="1">
      <alignment horizontal="center" vertical="center" wrapText="1"/>
    </xf>
    <xf numFmtId="0" fontId="4" fillId="0" borderId="15" xfId="76" applyFont="1" applyBorder="1" applyAlignment="1">
      <alignment wrapText="1"/>
      <protection/>
    </xf>
    <xf numFmtId="181" fontId="4" fillId="0" borderId="15" xfId="15" applyNumberFormat="1" applyFont="1" applyBorder="1" applyAlignment="1">
      <alignment horizontal="left" vertical="center" wrapText="1"/>
    </xf>
    <xf numFmtId="181" fontId="4" fillId="0" borderId="21" xfId="15" applyNumberFormat="1" applyFont="1" applyBorder="1" applyAlignment="1">
      <alignment horizontal="left" vertical="center" wrapText="1"/>
    </xf>
    <xf numFmtId="181" fontId="4" fillId="0" borderId="4" xfId="15" applyNumberFormat="1" applyFont="1" applyBorder="1" applyAlignment="1">
      <alignment horizontal="left" vertical="center" wrapText="1"/>
    </xf>
    <xf numFmtId="182" fontId="5" fillId="2" borderId="4" xfId="44" applyNumberFormat="1" applyFont="1" applyFill="1" applyBorder="1" applyAlignment="1">
      <alignment vertical="center"/>
    </xf>
    <xf numFmtId="182" fontId="5" fillId="2" borderId="4" xfId="44" applyNumberFormat="1" applyFont="1" applyFill="1" applyBorder="1" applyAlignment="1">
      <alignment vertical="center" wrapText="1"/>
    </xf>
    <xf numFmtId="182" fontId="5" fillId="2" borderId="4" xfId="44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vertical="center" wrapText="1"/>
    </xf>
    <xf numFmtId="181" fontId="5" fillId="2" borderId="7" xfId="42" applyNumberFormat="1" applyFont="1" applyFill="1" applyBorder="1" applyAlignment="1">
      <alignment horizontal="center" vertical="center" wrapText="1"/>
    </xf>
    <xf numFmtId="181" fontId="4" fillId="0" borderId="4" xfId="15" applyNumberFormat="1" applyFont="1" applyBorder="1" applyAlignment="1">
      <alignment vertical="center" wrapText="1"/>
    </xf>
    <xf numFmtId="181" fontId="4" fillId="0" borderId="21" xfId="15" applyNumberFormat="1" applyFont="1" applyBorder="1" applyAlignment="1">
      <alignment vertical="center" wrapText="1"/>
    </xf>
    <xf numFmtId="181" fontId="4" fillId="0" borderId="15" xfId="15" applyNumberFormat="1" applyFont="1" applyBorder="1" applyAlignment="1">
      <alignment horizontal="center" vertical="center" wrapText="1"/>
    </xf>
    <xf numFmtId="0" fontId="6" fillId="0" borderId="0" xfId="76" applyFont="1" applyAlignment="1">
      <alignment vertical="center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76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wrapText="1"/>
    </xf>
    <xf numFmtId="0" fontId="0" fillId="0" borderId="17" xfId="0" applyBorder="1" applyAlignment="1">
      <alignment horizontal="left" wrapText="1"/>
    </xf>
    <xf numFmtId="182" fontId="4" fillId="0" borderId="4" xfId="44" applyNumberFormat="1" applyFont="1" applyFill="1" applyBorder="1" applyAlignment="1">
      <alignment horizontal="center" vertical="center"/>
    </xf>
    <xf numFmtId="182" fontId="4" fillId="0" borderId="24" xfId="44" applyNumberFormat="1" applyFont="1" applyBorder="1" applyAlignment="1">
      <alignment vertical="center"/>
    </xf>
    <xf numFmtId="182" fontId="5" fillId="0" borderId="24" xfId="44" applyNumberFormat="1" applyFont="1" applyFill="1" applyBorder="1" applyAlignment="1">
      <alignment vertical="center" wrapText="1"/>
    </xf>
    <xf numFmtId="181" fontId="4" fillId="0" borderId="5" xfId="42" applyNumberFormat="1" applyFont="1" applyBorder="1" applyAlignment="1">
      <alignment horizontal="left" vertical="center" wrapText="1"/>
    </xf>
    <xf numFmtId="182" fontId="4" fillId="0" borderId="15" xfId="44" applyNumberFormat="1" applyFont="1" applyBorder="1" applyAlignment="1">
      <alignment vertical="center"/>
    </xf>
    <xf numFmtId="182" fontId="5" fillId="0" borderId="15" xfId="44" applyNumberFormat="1" applyFont="1" applyFill="1" applyBorder="1" applyAlignment="1">
      <alignment vertical="center" wrapText="1"/>
    </xf>
    <xf numFmtId="182" fontId="4" fillId="0" borderId="4" xfId="44" applyNumberFormat="1" applyFont="1" applyBorder="1" applyAlignment="1">
      <alignment vertical="center"/>
    </xf>
    <xf numFmtId="182" fontId="4" fillId="0" borderId="4" xfId="44" applyNumberFormat="1" applyFont="1" applyFill="1" applyBorder="1" applyAlignment="1">
      <alignment vertical="center" wrapText="1"/>
    </xf>
  </cellXfs>
  <cellStyles count="73">
    <cellStyle name="Normal" xfId="0"/>
    <cellStyle name="Comma" xfId="15"/>
    <cellStyle name="Comma [0]" xfId="16"/>
    <cellStyle name="Milliers [0]_estim08-04-franch1.4SMIC" xfId="17"/>
    <cellStyle name="Milliers [0]_estimcotfed1.2SMIC-franch" xfId="18"/>
    <cellStyle name="Milliers [0]_estimcotfed1.3SMIC" xfId="19"/>
    <cellStyle name="Milliers [0]_estimcotfedexoMVseuil12" xfId="20"/>
    <cellStyle name="Milliers [0]_estimcotfedexoMVseuil14" xfId="21"/>
    <cellStyle name="Milliers [0]_Exo MV 1.4SMIC" xfId="22"/>
    <cellStyle name="Milliers [0]_Exo MV 12 SMIC" xfId="23"/>
    <cellStyle name="Milliers [0]_Franchise MV 1.2 SMIC" xfId="24"/>
    <cellStyle name="Milliers [0]_Franchise MV 1.3 SMIC" xfId="25"/>
    <cellStyle name="Milliers [0]_Franchise MV 1.4 SMIC" xfId="26"/>
    <cellStyle name="Milliers [0]_LFI04" xfId="27"/>
    <cellStyle name="Milliers [0]_perspect2005" xfId="28"/>
    <cellStyle name="Milliers [0]_plf1" xfId="29"/>
    <cellStyle name="Milliers [0]_synth-cotatDGAS-136" xfId="30"/>
    <cellStyle name="Milliers_estim08-04-franch1.4SMIC" xfId="31"/>
    <cellStyle name="Milliers_estimcotfed1.2SMIC-franch" xfId="32"/>
    <cellStyle name="Milliers_estimcotfed1.3SMIC" xfId="33"/>
    <cellStyle name="Milliers_estimcotfedexoMVseuil12" xfId="34"/>
    <cellStyle name="Milliers_estimcotfedexoMVseuil14" xfId="35"/>
    <cellStyle name="Milliers_Exo MV 1.4SMIC" xfId="36"/>
    <cellStyle name="Milliers_Exo MV 12 SMIC" xfId="37"/>
    <cellStyle name="Milliers_Franchise MV 1.2 SMIC" xfId="38"/>
    <cellStyle name="Milliers_Franchise MV 1.3 SMIC" xfId="39"/>
    <cellStyle name="Milliers_Franchise MV 1.4 SMIC" xfId="40"/>
    <cellStyle name="Milliers_LFI04" xfId="41"/>
    <cellStyle name="Milliers_perspect2005" xfId="42"/>
    <cellStyle name="Milliers_plf1" xfId="43"/>
    <cellStyle name="Milliers_synth-cotatDGAS-136" xfId="44"/>
    <cellStyle name="Currency" xfId="45"/>
    <cellStyle name="Currency [0]" xfId="46"/>
    <cellStyle name="Monétaire [0]_estim08-04-franch1.4SMIC" xfId="47"/>
    <cellStyle name="Monétaire [0]_estimcotfed1.2SMIC-franch" xfId="48"/>
    <cellStyle name="Monétaire [0]_estimcotfed1.3SMIC" xfId="49"/>
    <cellStyle name="Monétaire [0]_estimcotfedexoMVseuil12" xfId="50"/>
    <cellStyle name="Monétaire [0]_estimcotfedexoMVseuil14" xfId="51"/>
    <cellStyle name="Monétaire [0]_Exo MV 1.4SMIC" xfId="52"/>
    <cellStyle name="Monétaire [0]_Exo MV 12 SMIC" xfId="53"/>
    <cellStyle name="Monétaire [0]_Franchise MV 1.2 SMIC" xfId="54"/>
    <cellStyle name="Monétaire [0]_Franchise MV 1.3 SMIC" xfId="55"/>
    <cellStyle name="Monétaire [0]_Franchise MV 1.4 SMIC" xfId="56"/>
    <cellStyle name="Monétaire [0]_LFI04" xfId="57"/>
    <cellStyle name="Monétaire [0]_perspect2005" xfId="58"/>
    <cellStyle name="Monétaire [0]_plf1" xfId="59"/>
    <cellStyle name="Monétaire [0]_synth-cotatDGAS-136" xfId="60"/>
    <cellStyle name="Monétaire_estim08-04-franch1.4SMIC" xfId="61"/>
    <cellStyle name="Monétaire_estimcotfed1.2SMIC-franch" xfId="62"/>
    <cellStyle name="Monétaire_estimcotfed1.3SMIC" xfId="63"/>
    <cellStyle name="Monétaire_estimcotfedexoMVseuil12" xfId="64"/>
    <cellStyle name="Monétaire_estimcotfedexoMVseuil14" xfId="65"/>
    <cellStyle name="Monétaire_Exo MV 1.4SMIC" xfId="66"/>
    <cellStyle name="Monétaire_Exo MV 12 SMIC" xfId="67"/>
    <cellStyle name="Monétaire_Franchise MV 1.2 SMIC" xfId="68"/>
    <cellStyle name="Monétaire_Franchise MV 1.3 SMIC" xfId="69"/>
    <cellStyle name="Monétaire_Franchise MV 1.4 SMIC" xfId="70"/>
    <cellStyle name="Monétaire_LFI04" xfId="71"/>
    <cellStyle name="Monétaire_perspect2005" xfId="72"/>
    <cellStyle name="Monétaire_plf1" xfId="73"/>
    <cellStyle name="Monétaire_synth-cotatDGAS-136" xfId="74"/>
    <cellStyle name="Normal_estim08-04exoMVseuil1,2" xfId="75"/>
    <cellStyle name="Normal_HYPOTHESES" xfId="76"/>
    <cellStyle name="Normal_HYPOTHESES2" xfId="77"/>
    <cellStyle name="Normal_LFI04" xfId="78"/>
    <cellStyle name="Normal_pers12SMIC" xfId="79"/>
    <cellStyle name="Normal_persprelev" xfId="80"/>
    <cellStyle name="Normal_plf1" xfId="81"/>
    <cellStyle name="Normal_prélèv toutes mesures" xfId="82"/>
    <cellStyle name="Normal_seuilparticEtat" xfId="83"/>
    <cellStyle name="Normal_simulation prelev01" xfId="84"/>
    <cellStyle name="Normal_simulation prelev011" xfId="85"/>
    <cellStyle name="Percen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0</xdr:rowOff>
    </xdr:from>
    <xdr:to>
      <xdr:col>5</xdr:col>
      <xdr:colOff>390525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34225" y="3990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200025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34225" y="6819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77350" y="47720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12</xdr:row>
      <xdr:rowOff>0</xdr:rowOff>
    </xdr:from>
    <xdr:to>
      <xdr:col>5</xdr:col>
      <xdr:colOff>447675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77350" y="78676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ranchise%20MV%201.4%20SMI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exoMVseuil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ranchise%20MV%201.3%20SM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ranchise%20MV%201.2%20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xo%20MV%201.4SM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xo%20MV%2012%20SMI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08-04-franch1.4SMI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1.2SMIC-fran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1.3SMI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exoMVseui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ées Gér hosp-135 (2)"/>
      <sheetName val="2005-franch1,4smic"/>
      <sheetName val="stock-flux-franchMV-1,4SMIC"/>
      <sheetName val="stock-franchMV-1,4SMIC"/>
      <sheetName val="fiche budgétaire"/>
      <sheetName val="franchise MV seuil 1,4 SMIC"/>
      <sheetName val="nbre pers seuil "/>
      <sheetName val="prél TE-TPSA au dessus 1,4SMIC"/>
      <sheetName val="Gér hosp-prél 1,4 SMIC-136"/>
      <sheetName val="1 pers détermi seuil 1,4 SMIC"/>
      <sheetName val="Gér hosp-136"/>
      <sheetName val="Prélevgrce-auj"/>
      <sheetName val="TE-CEet TPSA- 136€"/>
      <sheetName val="Coûts moismesures des hypo (2)"/>
      <sheetName val="Tarifs"/>
      <sheetName val="entrées Grce priv-81"/>
      <sheetName val="cotation"/>
      <sheetName val="nbmes"/>
      <sheetName val="Grce priv-prell 1,4 SMIC-81"/>
      <sheetName val="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233.17540301165394</v>
          </cell>
          <cell r="D8">
            <v>102.48561925300416</v>
          </cell>
          <cell r="E8">
            <v>3.2950970134921556</v>
          </cell>
        </row>
        <row r="9">
          <cell r="C9">
            <v>33.4220429028124</v>
          </cell>
          <cell r="D9">
            <v>3.5856521568955486</v>
          </cell>
          <cell r="E9">
            <v>0.9446011228582258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3">
        <row r="5">
          <cell r="F5">
            <v>73500</v>
          </cell>
          <cell r="G5">
            <v>42000</v>
          </cell>
        </row>
        <row r="7">
          <cell r="F7">
            <v>73.56433424704838</v>
          </cell>
          <cell r="G7">
            <v>32.807747151231425</v>
          </cell>
        </row>
        <row r="8">
          <cell r="F8">
            <v>10.262999229591427</v>
          </cell>
          <cell r="G8">
            <v>10.7174702375316</v>
          </cell>
        </row>
        <row r="10">
          <cell r="F10">
            <v>52.02709120366538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5-exo1,4smic"/>
      <sheetName val="stock-flux-exoMV-1,4SMIC"/>
      <sheetName val="stock-exoMV-1,4SMIC"/>
      <sheetName val="fiche budgétaire (2)"/>
      <sheetName val="cotation (2)"/>
      <sheetName val="cotation"/>
      <sheetName val="prél TE-TPSA au dessus 1,4SMIC"/>
      <sheetName val="TE-CEet TPSA- 136€"/>
      <sheetName val="Gér hosp-136"/>
      <sheetName val="Gér hosp-prél 1,4 SMIC-136"/>
      <sheetName val="Entrées Gér hosp-136"/>
      <sheetName val="nbmes"/>
      <sheetName val="Prélevgrce-auj"/>
      <sheetName val="Coûts moismesures des hypo (2)"/>
      <sheetName val="Tarifs"/>
      <sheetName val="Prélev Exo MV seuil 1,4 SMIC"/>
      <sheetName val="cotation-81"/>
      <sheetName val="Grce priv-81"/>
      <sheetName val="entrées Grce priv-81"/>
      <sheetName val="nbre pers seuil "/>
      <sheetName val="Grce priv-prell 1,4 SMIC-81"/>
    </sheetNames>
    <sheetDataSet>
      <sheetData sheetId="1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250.69351593377635</v>
          </cell>
          <cell r="D8">
            <v>106.90696022970062</v>
          </cell>
          <cell r="E8">
            <v>3.542652633965636</v>
          </cell>
        </row>
        <row r="9">
          <cell r="C9">
            <v>51.259718492144465</v>
          </cell>
          <cell r="D9">
            <v>5.5846014679352844</v>
          </cell>
          <cell r="E9">
            <v>1.4487441053760892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2">
        <row r="5">
          <cell r="F5">
            <v>73500</v>
          </cell>
          <cell r="G5">
            <v>42000</v>
          </cell>
        </row>
        <row r="7">
          <cell r="F7">
            <v>87.43666030430258</v>
          </cell>
          <cell r="G7">
            <v>35.168374064335616</v>
          </cell>
        </row>
        <row r="8">
          <cell r="F8">
            <v>17.73641308968655</v>
          </cell>
          <cell r="G8">
            <v>16.766231056929787</v>
          </cell>
        </row>
        <row r="10">
          <cell r="F10">
            <v>52.02709120366538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ées Gér hosp-135 (2)"/>
      <sheetName val="2005-franch1,3smic"/>
      <sheetName val="stock-flux-franchMV-1,3SMIC"/>
      <sheetName val="stock-franchMV-1,3SMIC"/>
      <sheetName val="fiche budgétaire"/>
      <sheetName val="prélfranchise MV seuil 1,3 SMIC"/>
      <sheetName val="nbre pers seuil "/>
      <sheetName val="prél TE-TPSA au dessus 1,3SMIC"/>
      <sheetName val=" Grce priv-76"/>
      <sheetName val="nbmes"/>
      <sheetName val="Gér hosp-prél 1,4 SMIC-136"/>
      <sheetName val="1 pers détermi seuil 1,3 SMIC"/>
      <sheetName val="Gér hosp-136"/>
      <sheetName val="Prélevgrce-auj"/>
      <sheetName val="TE-CEet TPSA- 136€"/>
      <sheetName val="Coûts moismesures des hypo (2)"/>
      <sheetName val="Tarifs"/>
      <sheetName val="entrées Grce priv-81"/>
      <sheetName val="cotation"/>
      <sheetName val="Grce priv-prell 1,4 SMIC-81"/>
      <sheetName val="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233.17540301165394</v>
          </cell>
          <cell r="D8">
            <v>102.48561925300416</v>
          </cell>
          <cell r="E8">
            <v>3.2950970134921556</v>
          </cell>
        </row>
        <row r="9">
          <cell r="C9">
            <v>39.378155900929926</v>
          </cell>
          <cell r="D9">
            <v>4.24798739300153</v>
          </cell>
          <cell r="E9">
            <v>1.112937661778139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3">
        <row r="5">
          <cell r="F5">
            <v>73500</v>
          </cell>
          <cell r="G5">
            <v>42000</v>
          </cell>
        </row>
        <row r="7">
          <cell r="F7">
            <v>73.56433424704838</v>
          </cell>
          <cell r="G7">
            <v>32.807747151231425</v>
          </cell>
        </row>
        <row r="8">
          <cell r="F8">
            <v>12.088075142914455</v>
          </cell>
          <cell r="G8">
            <v>12.554808305924704</v>
          </cell>
        </row>
        <row r="10">
          <cell r="F10">
            <v>52.02709120366538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-franch1,2smic"/>
      <sheetName val="stock-flux-franchMV-1,2SMIC"/>
      <sheetName val="stock-franchMV-1,2SMIC"/>
      <sheetName val="fiche budgétaire"/>
      <sheetName val="franchise MV seuil 1,2 SMIC"/>
      <sheetName val="1 pers détermi seuil 1,2 SMIC"/>
      <sheetName val="Entrées Gér hosp-136 "/>
      <sheetName val="Grce priv-prel sup 1,4 SMIC-76"/>
      <sheetName val="Gér hosp-prel sup 1,4 SMIC-58"/>
      <sheetName val="nbre pers seuil "/>
      <sheetName val="prél TE-TPSA au dessus 1,4SMIC"/>
      <sheetName val="nbmes"/>
      <sheetName val="Gér hosp-prél 1,4 SMIC-136"/>
      <sheetName val="Gér hosp-136"/>
      <sheetName val="Prélevgrce-auj"/>
      <sheetName val="TE-CEet TPSA- 136€"/>
      <sheetName val="Coûts moismesures des hypo (2)"/>
      <sheetName val="Tarifs"/>
      <sheetName val="entrées Grce priv-136 "/>
      <sheetName val="cotation"/>
      <sheetName val="Grce priv-prell 1,4 SMIC-136"/>
      <sheetName val="Grce priv-136"/>
    </sheetNames>
    <sheetDataSet>
      <sheetData sheetId="1">
        <row r="8">
          <cell r="C8">
            <v>233.17540301165394</v>
          </cell>
          <cell r="D8">
            <v>102.48561925300416</v>
          </cell>
          <cell r="E8">
            <v>3.2950970134921556</v>
          </cell>
        </row>
        <row r="9">
          <cell r="C9">
            <v>42.7394345349679</v>
          </cell>
          <cell r="D9">
            <v>4.87793563565358</v>
          </cell>
          <cell r="E9">
            <v>1.2079368687740841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  <cell r="F5">
            <v>73500</v>
          </cell>
          <cell r="G5">
            <v>42000</v>
          </cell>
        </row>
        <row r="7">
          <cell r="F7">
            <v>73.56433424704838</v>
          </cell>
          <cell r="G7">
            <v>32.807747151231425</v>
          </cell>
        </row>
        <row r="8">
          <cell r="F8">
            <v>13.12696833558404</v>
          </cell>
          <cell r="G8">
            <v>12.708447672735153</v>
          </cell>
        </row>
        <row r="10">
          <cell r="F10">
            <v>52.02709120366538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5-exo1,4SMIC"/>
      <sheetName val="stock-flux-exoMV-1,4SMIC"/>
      <sheetName val="stock-exoMV-1,4SMIC"/>
      <sheetName val="Prélev Exo MV seuil 1,4 SMIC"/>
      <sheetName val="Gér hosp-prél 1,4 SMIC-136"/>
      <sheetName val="Entrées Gér hosp-136"/>
      <sheetName val="fiche budgétaire"/>
      <sheetName val="prél TE-TPSA au dessus 1,4SMIC"/>
      <sheetName val="nbre pers seuil "/>
      <sheetName val="nbmes"/>
      <sheetName val="1 pers détermi seuil 1,4 SMIC"/>
      <sheetName val="Gér hosp-136"/>
      <sheetName val="TE-CEet TPSA- 136€"/>
      <sheetName val="Coûts moismesures des hypo (2)"/>
      <sheetName val="Grce priv-prell 1,4 SMIC-81"/>
      <sheetName val="entrées Grce priv-81"/>
      <sheetName val="cotation"/>
      <sheetName val="Grce priv-81"/>
    </sheetNames>
    <sheetDataSet>
      <sheetData sheetId="1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233.17540301165394</v>
          </cell>
          <cell r="D8">
            <v>102.48561925300416</v>
          </cell>
          <cell r="E8">
            <v>3.2950970134921556</v>
          </cell>
        </row>
        <row r="9">
          <cell r="C9">
            <v>47.721714134065664</v>
          </cell>
          <cell r="D9">
            <v>5.400448513551922</v>
          </cell>
          <cell r="E9">
            <v>1.3487501313680759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2">
        <row r="5">
          <cell r="F5">
            <v>73500</v>
          </cell>
          <cell r="G5">
            <v>42000</v>
          </cell>
        </row>
        <row r="7">
          <cell r="F7">
            <v>73.56433424704838</v>
          </cell>
          <cell r="G7">
            <v>32.807747151231425</v>
          </cell>
        </row>
        <row r="8">
          <cell r="F8">
            <v>14.5953071435542</v>
          </cell>
          <cell r="G8">
            <v>13.677462346096084</v>
          </cell>
        </row>
        <row r="10">
          <cell r="F10">
            <v>52.02709120366538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5-exo1,2smic"/>
      <sheetName val="stock-flux-exoMV-1,2SMIC"/>
      <sheetName val="stock-exoMV-1,2SMIC"/>
      <sheetName val="fiche budgétaire"/>
      <sheetName val="Prélev Exo MV seuil 1,2 SMIC"/>
      <sheetName val="Gér hosp-prél 1,4 SMIC-136"/>
      <sheetName val="Entrées Gér hosp-135 (2)"/>
      <sheetName val="prél TE-TPSA au dessus 1,4SMIC"/>
      <sheetName val="nbre pers seuil "/>
      <sheetName val="nbmes"/>
      <sheetName val="1 pers détermi seuil 1,2 SMIC"/>
      <sheetName val="Gér hosp-136"/>
      <sheetName val="Prélevgrce-auj"/>
      <sheetName val="TE-CEet TPSA- 136€"/>
      <sheetName val="Coûts moismesures des hypo (2)"/>
      <sheetName val="Tarifs"/>
      <sheetName val="Grce priv-prell 1,4 SMIC-81"/>
      <sheetName val="entrées Grce priv-81"/>
      <sheetName val="cotation"/>
      <sheetName val="Grce priv-81"/>
    </sheetNames>
    <sheetDataSet>
      <sheetData sheetId="1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233.17540301165394</v>
          </cell>
          <cell r="D8">
            <v>102.48561925300416</v>
          </cell>
          <cell r="E8">
            <v>3.2950970134921556</v>
          </cell>
        </row>
        <row r="9">
          <cell r="C9">
            <v>55.67112186729788</v>
          </cell>
          <cell r="D9">
            <v>6.585196592936918</v>
          </cell>
          <cell r="E9">
            <v>1.5734227970308066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2">
        <row r="5">
          <cell r="F5">
            <v>73500</v>
          </cell>
          <cell r="G5">
            <v>42000</v>
          </cell>
        </row>
        <row r="7">
          <cell r="F7">
            <v>73.56433424704838</v>
          </cell>
          <cell r="G7">
            <v>32.807747151231425</v>
          </cell>
        </row>
        <row r="8">
          <cell r="F8">
            <v>17.044770951814762</v>
          </cell>
          <cell r="G8">
            <v>15.195029015839472</v>
          </cell>
        </row>
        <row r="10">
          <cell r="F10">
            <v>52.02709120366538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2005-franch1,4smic"/>
      <sheetName val="stock-flux-franchMV-1,4SMIC"/>
      <sheetName val="stock-franchMV-1,4SMIC"/>
      <sheetName val="fiche budgétaire"/>
      <sheetName val="cotation-136"/>
      <sheetName val="TE-CEet TPSA- 136€"/>
      <sheetName val="prél TE-TPSA au dessus 1,4SMIC"/>
      <sheetName val="Gér hosp-prél 1,4 SMIC-136"/>
      <sheetName val="Gér hosp-136"/>
      <sheetName val="Entrées Gér hosp-136"/>
      <sheetName val="franchise MV seuil 1,4 SMIC"/>
      <sheetName val="Prélevgrce-auj"/>
      <sheetName val="Coûts moismesures des hypo (2)"/>
      <sheetName val="Tarifs"/>
      <sheetName val="1 pers détermi seuil 1,4 SMIC"/>
      <sheetName val="nbmes"/>
      <sheetName val="nbre pers seuil "/>
      <sheetName val="cotation-81"/>
      <sheetName val="Grce priv-81"/>
      <sheetName val="Grce priv-prell 1,4 SMIC-81"/>
      <sheetName val="entrées 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250.69351593377635</v>
          </cell>
          <cell r="D8">
            <v>106.90696022970062</v>
          </cell>
          <cell r="E8">
            <v>3.542652633965636</v>
          </cell>
        </row>
        <row r="9">
          <cell r="C9">
            <v>35.910889342766545</v>
          </cell>
          <cell r="D9">
            <v>3.7148559700719517</v>
          </cell>
          <cell r="E9">
            <v>1.0149429373498993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3">
        <row r="5">
          <cell r="F5">
            <v>73500</v>
          </cell>
          <cell r="G5">
            <v>42000</v>
          </cell>
        </row>
        <row r="7">
          <cell r="F7">
            <v>87.43666030430258</v>
          </cell>
          <cell r="G7">
            <v>35.168374064335616</v>
          </cell>
        </row>
        <row r="8">
          <cell r="F8">
            <v>12.44023866561679</v>
          </cell>
          <cell r="G8">
            <v>13.559572939318263</v>
          </cell>
        </row>
        <row r="10">
          <cell r="F10">
            <v>52.02709120366538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cotation -136"/>
      <sheetName val="2005-franch-1,2smic"/>
      <sheetName val="stock-flux-franchMV-1,2SMIC"/>
      <sheetName val="stock-franchMV-1,2SMIC"/>
      <sheetName val="fiche budgétaire"/>
      <sheetName val="TE-CEet TPSA- 136€"/>
      <sheetName val="prél TE-TPSA au dessus 1,4SMIC"/>
      <sheetName val="Grce priv-prel sup 1,4 SMIC-76"/>
      <sheetName val="Gér hosp-prel sup 1,4 SMIC-58"/>
      <sheetName val="Gér hosp-prél 1,4 SMIC-136"/>
      <sheetName val="Gér hosp-136"/>
      <sheetName val="Coûts moismesures des hypo (2)"/>
      <sheetName val="Entrées Gér hosp-136"/>
      <sheetName val="1 pers détermi seuil 1,2 SMIC"/>
      <sheetName val="nbmes"/>
      <sheetName val="Prélevgrce-auj"/>
      <sheetName val="Tarifs"/>
      <sheetName val="franchise MV seuil 1,2 SMIC"/>
      <sheetName val="cotation-81"/>
      <sheetName val="Grce priv-prell 1,4 SMIC-81"/>
      <sheetName val="Grce priv-81"/>
      <sheetName val="entrées Grce priv-81"/>
    </sheetNames>
    <sheetDataSet>
      <sheetData sheetId="3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250.69351593377635</v>
          </cell>
          <cell r="D8">
            <v>106.90696022970062</v>
          </cell>
          <cell r="E8">
            <v>3.542652633965636</v>
          </cell>
        </row>
        <row r="9">
          <cell r="C9">
            <v>45.923010368458634</v>
          </cell>
          <cell r="D9">
            <v>5.051522158843934</v>
          </cell>
          <cell r="E9">
            <v>1.2979136938222804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4">
        <row r="5">
          <cell r="F5">
            <v>73500</v>
          </cell>
          <cell r="G5">
            <v>42000</v>
          </cell>
        </row>
        <row r="7">
          <cell r="F7">
            <v>87.43666030430258</v>
          </cell>
          <cell r="G7">
            <v>35.168374064335616</v>
          </cell>
        </row>
        <row r="8">
          <cell r="F8">
            <v>15.909687591430892</v>
          </cell>
          <cell r="G8">
            <v>16.2999991081353</v>
          </cell>
        </row>
        <row r="10">
          <cell r="F10">
            <v>52.02709120366538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2005-franch1,3smic"/>
      <sheetName val="stock-flux-franchMV-1,3SMIC"/>
      <sheetName val="stock-franchMV-1,3SMIC"/>
      <sheetName val="fiche budgétaire"/>
      <sheetName val="cotation-136"/>
      <sheetName val="Entrées Gér hosp-136"/>
      <sheetName val="prélfranchise MV seuil 1,3 SMIC"/>
      <sheetName val="nbre pers seuil "/>
      <sheetName val="prél TE-TPSA au dessus 1,3SMIC"/>
      <sheetName val="nbmes"/>
      <sheetName val="Gér hosp-prél 1,4 SMIC-136"/>
      <sheetName val="1 pers détermi seuil 1,3 SMIC"/>
      <sheetName val="Gér hosp-136"/>
      <sheetName val="Prélevgrce-auj"/>
      <sheetName val="TE-CEet TPSA- 136€"/>
      <sheetName val="Coûts moismesures des hypo (2)"/>
      <sheetName val="Tarifs"/>
      <sheetName val="cotation-81"/>
      <sheetName val="entrées Grce priv-81"/>
      <sheetName val="Grce priv-prell 1,4 SMIC-81"/>
      <sheetName val="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250.69351593377635</v>
          </cell>
          <cell r="D8">
            <v>106.90696022970062</v>
          </cell>
          <cell r="E8">
            <v>3.542652633965636</v>
          </cell>
        </row>
        <row r="9">
          <cell r="C9">
            <v>42.30930000219186</v>
          </cell>
          <cell r="D9">
            <v>4.399888097204876</v>
          </cell>
          <cell r="E9">
            <v>1.1957800546672432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3">
        <row r="5">
          <cell r="F5">
            <v>73500</v>
          </cell>
          <cell r="G5">
            <v>42000</v>
          </cell>
        </row>
        <row r="7">
          <cell r="F7">
            <v>87.43666030430258</v>
          </cell>
          <cell r="G7">
            <v>35.168374064335616</v>
          </cell>
        </row>
        <row r="8">
          <cell r="F8">
            <v>14.655408124478722</v>
          </cell>
          <cell r="G8">
            <v>15.686786419436052</v>
          </cell>
        </row>
        <row r="10">
          <cell r="F10">
            <v>52.02709120366538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2005-exo1,2smic"/>
      <sheetName val="stock-flux-exoMV-1,2SMIC"/>
      <sheetName val="stock-exoMV-1,2SMIC"/>
      <sheetName val="fiche budgétaire"/>
      <sheetName val="cotation-136"/>
      <sheetName val="prél TE-TPSA au dessus 1,4SMIC"/>
      <sheetName val="TE-CEet TPSA- 136€"/>
      <sheetName val="Gér hosp-136"/>
      <sheetName val="Gér hosp-prél 1,4 SMIC-136"/>
      <sheetName val="Entrées Gér hosp-136"/>
      <sheetName val="Prélev Exo MV seuil 1,2 SMIC"/>
      <sheetName val="nbre pers seuil "/>
      <sheetName val="nbmes"/>
      <sheetName val="1 pers détermi seuil 1,2 SMIC"/>
      <sheetName val="Coûts moismesures des hypo (2)"/>
      <sheetName val="Tarifs"/>
      <sheetName val="cotation-81"/>
      <sheetName val="Grce priv-prell 1,4 SMIC-81"/>
      <sheetName val="entrées Grce priv-81"/>
      <sheetName val="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250.69351593377635</v>
          </cell>
          <cell r="D8">
            <v>106.90696022970062</v>
          </cell>
          <cell r="E8">
            <v>3.542652633965636</v>
          </cell>
        </row>
        <row r="9">
          <cell r="C9">
            <v>59.80460940298188</v>
          </cell>
          <cell r="D9">
            <v>6.810591589095072</v>
          </cell>
          <cell r="E9">
            <v>1.6902468038361784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3">
        <row r="5">
          <cell r="F5">
            <v>73500</v>
          </cell>
          <cell r="G5">
            <v>42000</v>
          </cell>
        </row>
        <row r="7">
          <cell r="F7">
            <v>87.43666030430258</v>
          </cell>
          <cell r="G7">
            <v>35.168374064335616</v>
          </cell>
        </row>
        <row r="8">
          <cell r="F8">
            <v>20.699583085146095</v>
          </cell>
          <cell r="G8">
            <v>18.99379556316498</v>
          </cell>
        </row>
        <row r="10">
          <cell r="F10">
            <v>52.02709120366538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workbookViewId="0" topLeftCell="B6">
      <selection activeCell="G13" sqref="G13"/>
    </sheetView>
  </sheetViews>
  <sheetFormatPr defaultColWidth="11.421875" defaultRowHeight="12.75"/>
  <cols>
    <col min="1" max="1" width="12.8515625" style="0" customWidth="1"/>
    <col min="2" max="2" width="32.140625" style="0" customWidth="1"/>
    <col min="3" max="4" width="19.7109375" style="0" customWidth="1"/>
    <col min="5" max="5" width="19.57421875" style="0" customWidth="1"/>
    <col min="6" max="6" width="23.421875" style="0" customWidth="1"/>
    <col min="7" max="7" width="21.57421875" style="0" customWidth="1"/>
  </cols>
  <sheetData>
    <row r="1" spans="2:7" ht="49.5" customHeight="1" thickBot="1">
      <c r="B1" s="37"/>
      <c r="C1" s="77" t="s">
        <v>45</v>
      </c>
      <c r="D1" s="78"/>
      <c r="E1" s="78"/>
      <c r="F1" s="78"/>
      <c r="G1" s="79"/>
    </row>
    <row r="2" spans="2:7" ht="29.25" customHeight="1" thickBot="1">
      <c r="B2" s="37"/>
      <c r="C2" s="39" t="s">
        <v>28</v>
      </c>
      <c r="D2" s="39" t="s">
        <v>29</v>
      </c>
      <c r="E2" s="39" t="s">
        <v>30</v>
      </c>
      <c r="F2" s="39" t="s">
        <v>31</v>
      </c>
      <c r="G2" s="39" t="s">
        <v>32</v>
      </c>
    </row>
    <row r="3" spans="1:7" ht="76.5" customHeight="1" thickBot="1">
      <c r="A3" s="40"/>
      <c r="B3" s="41"/>
      <c r="C3" s="42" t="s">
        <v>33</v>
      </c>
      <c r="D3" s="43" t="s">
        <v>34</v>
      </c>
      <c r="E3" s="44" t="s">
        <v>35</v>
      </c>
      <c r="F3" s="44" t="s">
        <v>36</v>
      </c>
      <c r="G3" s="44" t="s">
        <v>37</v>
      </c>
    </row>
    <row r="4" spans="1:7" ht="57.75" customHeight="1" thickBot="1">
      <c r="A4" s="45" t="s">
        <v>15</v>
      </c>
      <c r="B4" s="46" t="s">
        <v>16</v>
      </c>
      <c r="C4" s="47">
        <f>'Annexe 19 - H 6'!H7</f>
        <v>402.73014157389343</v>
      </c>
      <c r="D4" s="47">
        <f>'Annexe 19 - H 7'!H7</f>
        <v>402.73014157389343</v>
      </c>
      <c r="E4" s="47">
        <f>'Annexe 19 - H 8'!H7</f>
        <v>402.73014157389343</v>
      </c>
      <c r="F4" s="47">
        <f>'Annexe 19 - H 9'!H7</f>
        <v>402.73014157389343</v>
      </c>
      <c r="G4" s="48">
        <f>'Annexe 19 - H 10'!H7</f>
        <v>402.73014157389343</v>
      </c>
    </row>
    <row r="5" spans="1:7" ht="54.75" customHeight="1" thickBot="1">
      <c r="A5" s="49" t="s">
        <v>17</v>
      </c>
      <c r="B5" s="50" t="s">
        <v>38</v>
      </c>
      <c r="C5" s="47">
        <f>'Annexe 19 - H 6'!H8</f>
        <v>47.595539835965305</v>
      </c>
      <c r="D5" s="47">
        <f>'Annexe 19 - H 7'!H8</f>
        <v>56.07814621553163</v>
      </c>
      <c r="E5" s="47">
        <f>'Annexe 19 - H 8'!H8</f>
        <v>60.86191642302482</v>
      </c>
      <c r="F5" s="47">
        <f>'Annexe 19 - H 9'!H8</f>
        <v>67.73785247236374</v>
      </c>
      <c r="G5" s="48">
        <f>'Annexe 19 - H 10'!H8</f>
        <v>79.08702261342131</v>
      </c>
    </row>
    <row r="6" spans="1:7" ht="46.5" customHeight="1" thickBot="1">
      <c r="A6" s="49" t="s">
        <v>18</v>
      </c>
      <c r="B6" s="51" t="s">
        <v>19</v>
      </c>
      <c r="C6" s="47">
        <f>'Annexe 19 - H 6'!H9</f>
        <v>355.13460173792816</v>
      </c>
      <c r="D6" s="47">
        <f>'Annexe 19 - H 7'!H9</f>
        <v>346.6519953583618</v>
      </c>
      <c r="E6" s="47">
        <f>'Annexe 19 - H 8'!H9</f>
        <v>341.86822515086857</v>
      </c>
      <c r="F6" s="47">
        <f>'Annexe 19 - H 9'!H9</f>
        <v>334.99228910152965</v>
      </c>
      <c r="G6" s="48">
        <f>'Annexe 19 - H 10'!H9</f>
        <v>323.64311896047207</v>
      </c>
    </row>
    <row r="7" spans="1:7" ht="72.75" customHeight="1" thickBot="1">
      <c r="A7" s="27" t="s">
        <v>20</v>
      </c>
      <c r="B7" s="28" t="s">
        <v>21</v>
      </c>
      <c r="C7" s="84">
        <f>'Annexe 19 - H 6'!$H$10</f>
        <v>355.9908411109649</v>
      </c>
      <c r="D7" s="84">
        <f>'Annexe 19 - H 6'!$H$10</f>
        <v>355.9908411109649</v>
      </c>
      <c r="E7" s="84">
        <f>'Annexe 19 - H 6'!$H$10</f>
        <v>355.9908411109649</v>
      </c>
      <c r="F7" s="84">
        <f>'Annexe 19 - H 6'!$H$10</f>
        <v>355.9908411109649</v>
      </c>
      <c r="G7" s="84">
        <f>'Annexe 19 - H 6'!$H$10</f>
        <v>355.9908411109649</v>
      </c>
    </row>
    <row r="8" spans="1:7" ht="60" customHeight="1" thickBot="1">
      <c r="A8" s="52" t="s">
        <v>22</v>
      </c>
      <c r="B8" s="53" t="s">
        <v>23</v>
      </c>
      <c r="C8" s="47">
        <f>C6-C7</f>
        <v>-0.8562393730367148</v>
      </c>
      <c r="D8" s="47">
        <f>D6-D7</f>
        <v>-9.338845752603106</v>
      </c>
      <c r="E8" s="47">
        <f>E6-E7</f>
        <v>-14.122615960096311</v>
      </c>
      <c r="F8" s="47">
        <f>F6-F7</f>
        <v>-20.99855200943523</v>
      </c>
      <c r="G8" s="47">
        <f>G6-G7</f>
        <v>-32.347722150492814</v>
      </c>
    </row>
    <row r="9" spans="1:7" ht="51.75" customHeight="1" thickBot="1">
      <c r="A9" s="54"/>
      <c r="B9" s="55" t="s">
        <v>39</v>
      </c>
      <c r="C9" s="56">
        <f>'Annexe 19 - H 6'!C11+'Annexe 19 - H 6'!E11+'Annexe 19 - H 6'!F11+'Annexe 19 - H 6'!G11</f>
        <v>50.2981064225791</v>
      </c>
      <c r="D9" s="68">
        <f>'Annexe 19 - H 7'!C11+'Annexe 19 - H 7'!E11+'Annexe 19 - H 7'!F11+'Annexe 19 - H 7'!G11</f>
        <v>42.48512096671592</v>
      </c>
      <c r="E9" s="68">
        <f>'Annexe 19 - H 8'!C11+'Annexe 19 - H 8'!E11+'Annexe 19 - H 8'!F11+'Annexe 19 - H 8'!G11</f>
        <v>38.33822843254394</v>
      </c>
      <c r="F9" s="56">
        <f>'Annexe 19 - H 9'!C11+'Annexe 19 - H 9'!E11+'Annexe 19 - H 9'!F11+'Annexe 19 - H 9'!G11</f>
        <v>31.99055290276025</v>
      </c>
      <c r="G9" s="57">
        <f>'Annexe 19 - H 10'!C11+'Annexe 19 - H 10'!E11+'Annexe 19 - H 10'!F11+'Annexe 19 - H 10'!G11</f>
        <v>21.839163069960897</v>
      </c>
    </row>
    <row r="10" ht="12.75">
      <c r="B10" s="37"/>
    </row>
    <row r="11" ht="12.75">
      <c r="B11" s="37"/>
    </row>
    <row r="12" ht="12.75">
      <c r="B12" s="37"/>
    </row>
  </sheetData>
  <mergeCells count="1">
    <mergeCell ref="C1:G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2" r:id="rId2"/>
  <headerFooter alignWithMargins="0">
    <oddHeader>&amp;LAnnexe 19 - Synthèse des hypothèses 
Cotation DGAS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8.140625" style="0" customWidth="1"/>
    <col min="2" max="2" width="35.00390625" style="0" customWidth="1"/>
    <col min="3" max="3" width="17.00390625" style="0" customWidth="1"/>
    <col min="4" max="4" width="12.421875" style="0" customWidth="1"/>
    <col min="5" max="5" width="13.8515625" style="0" customWidth="1"/>
    <col min="6" max="6" width="13.57421875" style="0" customWidth="1"/>
    <col min="7" max="7" width="12.7109375" style="0" customWidth="1"/>
    <col min="8" max="8" width="16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56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'[7]stock-flux-franchMV-1,2SMIC'!C4*C16</f>
        <v>201803.25108000962</v>
      </c>
      <c r="D3" s="8">
        <f>'[7]stock-flux-franchMV-1,2SMIC'!D4*D16</f>
        <v>67168.681515</v>
      </c>
      <c r="E3" s="8">
        <f>'[7]stock-flux-franchMV-1,2SMIC'!E4*E16</f>
        <v>5723.3</v>
      </c>
      <c r="F3" s="8">
        <f>'[7]stock-flux-franchMV-1,2SMIC'!F4*F16</f>
        <v>84700</v>
      </c>
      <c r="G3" s="8">
        <f>'[7]stock-flux-franchMV-1,2SMIC'!G4*G16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'[7]stock-flux-franchMV-1,2SMIC'!C5*C16</f>
        <v>192948.3556440048</v>
      </c>
      <c r="D4" s="12">
        <f>'[7]stock-flux-franchMV-1,2SMIC'!D5*D16</f>
        <v>66803.27325749998</v>
      </c>
      <c r="E4" s="12">
        <f>'[7]stock-flux-franchMV-1,2SMIC'!E5*E16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'[7]stock-franchMV-1,2SMIC'!F5*F17</f>
        <v>22050</v>
      </c>
      <c r="G5" s="15">
        <f>'[7]stock-franchMV-1,2SMIC'!G5*G17</f>
        <v>12600</v>
      </c>
      <c r="H5" s="9">
        <f t="shared" si="0"/>
        <v>34650</v>
      </c>
    </row>
    <row r="6" spans="1:8" ht="54.75" customHeight="1" thickBot="1">
      <c r="A6" s="17" t="s">
        <v>13</v>
      </c>
      <c r="B6" s="7" t="s">
        <v>14</v>
      </c>
      <c r="C6" s="18">
        <f>C7*1000000/C4/12</f>
        <v>121.0865458102365</v>
      </c>
      <c r="D6" s="18">
        <f>D7*1000000/D4/12</f>
        <v>137.55090973162103</v>
      </c>
      <c r="E6" s="18">
        <f>E7*1000000/E4/12</f>
        <v>57.88670345908997</v>
      </c>
      <c r="F6" s="18">
        <f>F7*1000000/F5/6</f>
        <v>202.2741062187063</v>
      </c>
      <c r="G6" s="18">
        <f>G7*1000000/G5/6</f>
        <v>142.37609214458408</v>
      </c>
      <c r="H6" s="9">
        <f t="shared" si="0"/>
        <v>661.1743573642378</v>
      </c>
    </row>
    <row r="7" spans="1:8" ht="39.75" customHeight="1" thickBot="1">
      <c r="A7" s="19" t="s">
        <v>15</v>
      </c>
      <c r="B7" s="20" t="s">
        <v>16</v>
      </c>
      <c r="C7" s="21">
        <f>'[7]stock-flux-franchMV-1,2SMIC'!C8*C15*C16</f>
        <v>280.3613988563711</v>
      </c>
      <c r="D7" s="21">
        <f>'[7]stock-flux-franchMV-1,2SMIC'!D8*D15*D16</f>
        <v>110.2662121154303</v>
      </c>
      <c r="E7" s="21">
        <f>'[7]stock-flux-franchMV-1,2SMIC'!E8*E15*E16</f>
        <v>3.975635638888916</v>
      </c>
      <c r="F7" s="21">
        <f>'[7]stock-franchMV-1,2SMIC'!F7*F17*F15</f>
        <v>26.760864252734844</v>
      </c>
      <c r="G7" s="21">
        <f>'[7]stock-franchMV-1,2SMIC'!G7*G17*G15</f>
        <v>10.763632566130557</v>
      </c>
      <c r="H7" s="72">
        <f t="shared" si="0"/>
        <v>432.1277434295558</v>
      </c>
    </row>
    <row r="8" spans="1:8" ht="52.5" customHeight="1" thickBot="1">
      <c r="A8" s="22" t="s">
        <v>17</v>
      </c>
      <c r="B8" s="74" t="s">
        <v>42</v>
      </c>
      <c r="C8" s="23">
        <f>'[7]stock-flux-franchMV-1,2SMIC'!C9*C16</f>
        <v>50.34080396590436</v>
      </c>
      <c r="D8" s="23">
        <f>'[7]stock-flux-franchMV-1,2SMIC'!D9*D16</f>
        <v>5.107088902591217</v>
      </c>
      <c r="E8" s="23">
        <f>'[7]stock-flux-franchMV-1,2SMIC'!E9*E16</f>
        <v>1.4277050632045085</v>
      </c>
      <c r="F8" s="24">
        <f>'[7]stock-franchMV-1,2SMIC'!F8*F17</f>
        <v>4.772906277429267</v>
      </c>
      <c r="G8" s="24">
        <f>'[7]stock-franchMV-1,2SMIC'!G8*G17</f>
        <v>4.8899997324405895</v>
      </c>
      <c r="H8" s="9">
        <f t="shared" si="0"/>
        <v>66.53850394156993</v>
      </c>
    </row>
    <row r="9" spans="1:8" ht="52.5" customHeight="1" thickBot="1">
      <c r="A9" s="22" t="s">
        <v>18</v>
      </c>
      <c r="B9" s="25" t="s">
        <v>19</v>
      </c>
      <c r="C9" s="26">
        <f>C7-C8</f>
        <v>230.02059489046678</v>
      </c>
      <c r="D9" s="26">
        <f>D7-D8</f>
        <v>105.15912321283909</v>
      </c>
      <c r="E9" s="26">
        <f>E7-E8</f>
        <v>2.5479305756844077</v>
      </c>
      <c r="F9" s="26">
        <f>F7-F8</f>
        <v>21.987957975305576</v>
      </c>
      <c r="G9" s="26">
        <f>G7-G8</f>
        <v>5.8736328336899675</v>
      </c>
      <c r="H9" s="72">
        <f t="shared" si="0"/>
        <v>365.58923948798576</v>
      </c>
    </row>
    <row r="10" spans="1:8" ht="56.25" customHeight="1" thickBot="1">
      <c r="A10" s="27" t="s">
        <v>20</v>
      </c>
      <c r="B10" s="28" t="s">
        <v>21</v>
      </c>
      <c r="C10" s="29">
        <f>'[7]stock-flux-franchMV-1,2SMIC'!C11*C15*C16</f>
        <v>186.8322352338807</v>
      </c>
      <c r="D10" s="29">
        <f>'[7]stock-flux-franchMV-1,2SMIC'!D11*D15*D16</f>
        <v>153.23519434329037</v>
      </c>
      <c r="E10" s="30"/>
      <c r="F10" s="30">
        <f>'[7]stock-franchMV-1,2SMIC'!F10*F17*F15</f>
        <v>15.923411533793825</v>
      </c>
      <c r="G10" s="30"/>
      <c r="H10" s="9">
        <f t="shared" si="0"/>
        <v>355.9908411109649</v>
      </c>
    </row>
    <row r="11" spans="1:8" ht="40.5" customHeight="1" thickBot="1">
      <c r="A11" s="19" t="s">
        <v>22</v>
      </c>
      <c r="B11" s="20" t="s">
        <v>23</v>
      </c>
      <c r="C11" s="31">
        <f>C9-C10</f>
        <v>43.18835965658607</v>
      </c>
      <c r="D11" s="32">
        <f>D9-D10</f>
        <v>-48.07607113045128</v>
      </c>
      <c r="E11" s="31">
        <f>E9-E10</f>
        <v>2.5479305756844077</v>
      </c>
      <c r="F11" s="31">
        <f>F9-F10</f>
        <v>6.064546441511752</v>
      </c>
      <c r="G11" s="31">
        <f>G9-G10</f>
        <v>5.8736328336899675</v>
      </c>
      <c r="H11" s="72">
        <f t="shared" si="0"/>
        <v>9.598398377020917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8.140625" style="0" customWidth="1"/>
    <col min="2" max="2" width="35.00390625" style="0" customWidth="1"/>
    <col min="3" max="3" width="17.00390625" style="0" customWidth="1"/>
    <col min="4" max="4" width="12.421875" style="0" customWidth="1"/>
    <col min="5" max="5" width="13.8515625" style="0" customWidth="1"/>
    <col min="6" max="6" width="13.57421875" style="0" customWidth="1"/>
    <col min="7" max="7" width="12.7109375" style="0" customWidth="1"/>
    <col min="8" max="8" width="16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55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'[10]stock-flux-exoMV-1,4SMIC'!C4*C16</f>
        <v>201803.25108000962</v>
      </c>
      <c r="D3" s="8">
        <f>'[10]stock-flux-exoMV-1,4SMIC'!D4*D16</f>
        <v>67168.681515</v>
      </c>
      <c r="E3" s="8">
        <f>'[10]stock-flux-exoMV-1,4SMIC'!E4*E16</f>
        <v>5723.3</v>
      </c>
      <c r="F3" s="8">
        <f>'[10]stock-flux-exoMV-1,4SMIC'!F4*F16</f>
        <v>84700</v>
      </c>
      <c r="G3" s="8">
        <f>'[10]stock-flux-exoMV-1,4SMIC'!G4*G16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'[10]stock-flux-exoMV-1,4SMIC'!C5*C16</f>
        <v>192948.3556440048</v>
      </c>
      <c r="D4" s="12">
        <f>'[10]stock-flux-exoMV-1,4SMIC'!D5*D16</f>
        <v>66803.27325749998</v>
      </c>
      <c r="E4" s="12">
        <f>'[10]stock-flux-exoMV-1,4SMIC'!E5*E16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'[10]stock-exoMV-1,4SMIC'!F5*F17</f>
        <v>22050</v>
      </c>
      <c r="G5" s="15">
        <f>'[10]stock-exoMV-1,4SMIC'!G5*G17</f>
        <v>12600</v>
      </c>
      <c r="H5" s="9">
        <f t="shared" si="0"/>
        <v>34650</v>
      </c>
    </row>
    <row r="6" spans="1:8" ht="54.75" customHeight="1" thickBot="1">
      <c r="A6" s="17" t="s">
        <v>13</v>
      </c>
      <c r="B6" s="7" t="s">
        <v>14</v>
      </c>
      <c r="C6" s="18">
        <f>C7*1000000/C4/12</f>
        <v>121.0865458102365</v>
      </c>
      <c r="D6" s="18">
        <f>D7*1000000/D4/12</f>
        <v>137.55090973162103</v>
      </c>
      <c r="E6" s="18">
        <f>E7*1000000/E4/12</f>
        <v>57.88670345908997</v>
      </c>
      <c r="F6" s="18">
        <f>F7*1000000/F5/6</f>
        <v>202.2741062187063</v>
      </c>
      <c r="G6" s="18">
        <f>G7*1000000/G5/6</f>
        <v>142.37609214458408</v>
      </c>
      <c r="H6" s="9">
        <f t="shared" si="0"/>
        <v>661.1743573642378</v>
      </c>
    </row>
    <row r="7" spans="1:8" ht="39.75" customHeight="1" thickBot="1">
      <c r="A7" s="19" t="s">
        <v>15</v>
      </c>
      <c r="B7" s="20" t="s">
        <v>16</v>
      </c>
      <c r="C7" s="21">
        <f>'[10]stock-flux-exoMV-1,4SMIC'!C8*C15*C16</f>
        <v>280.3613988563711</v>
      </c>
      <c r="D7" s="21">
        <f>'[10]stock-flux-exoMV-1,4SMIC'!D8*D15*D16</f>
        <v>110.2662121154303</v>
      </c>
      <c r="E7" s="21">
        <f>'[10]stock-flux-exoMV-1,4SMIC'!E8*E15*E16</f>
        <v>3.975635638888916</v>
      </c>
      <c r="F7" s="21">
        <f>'[10]stock-exoMV-1,4SMIC'!F7*F17*F15</f>
        <v>26.760864252734844</v>
      </c>
      <c r="G7" s="21">
        <f>'[10]stock-exoMV-1,4SMIC'!G7*G17*G15</f>
        <v>10.763632566130557</v>
      </c>
      <c r="H7" s="72">
        <f t="shared" si="0"/>
        <v>432.1277434295558</v>
      </c>
    </row>
    <row r="8" spans="1:8" ht="52.5" customHeight="1" thickBot="1">
      <c r="A8" s="22" t="s">
        <v>17</v>
      </c>
      <c r="B8" s="75" t="s">
        <v>43</v>
      </c>
      <c r="C8" s="23">
        <f>'[10]stock-flux-exoMV-1,4SMIC'!C9*C16</f>
        <v>56.19090341108877</v>
      </c>
      <c r="D8" s="23">
        <f>'[10]stock-flux-exoMV-1,4SMIC'!D9*D16</f>
        <v>5.646032084082572</v>
      </c>
      <c r="E8" s="23">
        <f>'[10]stock-flux-exoMV-1,4SMIC'!E9*E16</f>
        <v>1.5936185159136982</v>
      </c>
      <c r="F8" s="24">
        <f>'[10]stock-exoMV-1,4SMIC'!F8*F17</f>
        <v>5.320923926905965</v>
      </c>
      <c r="G8" s="24">
        <f>'[10]stock-exoMV-1,4SMIC'!G8*G17</f>
        <v>5.029869317078936</v>
      </c>
      <c r="H8" s="9">
        <f t="shared" si="0"/>
        <v>73.78134725506993</v>
      </c>
    </row>
    <row r="9" spans="1:8" ht="52.5" customHeight="1" thickBot="1">
      <c r="A9" s="22" t="s">
        <v>18</v>
      </c>
      <c r="B9" s="25" t="s">
        <v>19</v>
      </c>
      <c r="C9" s="26">
        <f>C7-C8</f>
        <v>224.17049544528237</v>
      </c>
      <c r="D9" s="26">
        <f>D7-D8</f>
        <v>104.62018003134773</v>
      </c>
      <c r="E9" s="26">
        <f>E7-E8</f>
        <v>2.382017122975218</v>
      </c>
      <c r="F9" s="26">
        <f>F7-F8</f>
        <v>21.43994032582888</v>
      </c>
      <c r="G9" s="26">
        <f>G7-G8</f>
        <v>5.733763249051621</v>
      </c>
      <c r="H9" s="72">
        <f t="shared" si="0"/>
        <v>358.34639617448585</v>
      </c>
    </row>
    <row r="10" spans="1:8" ht="56.25" customHeight="1" thickBot="1">
      <c r="A10" s="27" t="s">
        <v>20</v>
      </c>
      <c r="B10" s="28" t="s">
        <v>21</v>
      </c>
      <c r="C10" s="29">
        <f>'[10]stock-flux-exoMV-1,4SMIC'!C11*C15*C16</f>
        <v>186.8322352338807</v>
      </c>
      <c r="D10" s="29">
        <f>'[10]stock-flux-exoMV-1,4SMIC'!D11*D15*D16</f>
        <v>153.23519434329037</v>
      </c>
      <c r="E10" s="30"/>
      <c r="F10" s="30">
        <f>'[10]stock-exoMV-1,4SMIC'!F10*F17*F15</f>
        <v>15.923411533793825</v>
      </c>
      <c r="G10" s="30"/>
      <c r="H10" s="9">
        <f t="shared" si="0"/>
        <v>355.9908411109649</v>
      </c>
    </row>
    <row r="11" spans="1:8" ht="40.5" customHeight="1" thickBot="1">
      <c r="A11" s="19" t="s">
        <v>22</v>
      </c>
      <c r="B11" s="20" t="s">
        <v>23</v>
      </c>
      <c r="C11" s="31">
        <f>C9-C10</f>
        <v>37.33826021140166</v>
      </c>
      <c r="D11" s="32">
        <f>D9-D10</f>
        <v>-48.615014311942645</v>
      </c>
      <c r="E11" s="31">
        <f>E9-E10</f>
        <v>2.382017122975218</v>
      </c>
      <c r="F11" s="31">
        <f>F9-F10</f>
        <v>5.516528792035054</v>
      </c>
      <c r="G11" s="31">
        <f>G9-G10</f>
        <v>5.733763249051621</v>
      </c>
      <c r="H11" s="72">
        <f t="shared" si="0"/>
        <v>2.3555550635209075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8.140625" style="0" customWidth="1"/>
    <col min="2" max="2" width="35.00390625" style="0" customWidth="1"/>
    <col min="3" max="3" width="17.00390625" style="0" customWidth="1"/>
    <col min="4" max="4" width="12.421875" style="0" customWidth="1"/>
    <col min="5" max="5" width="13.8515625" style="0" customWidth="1"/>
    <col min="6" max="6" width="13.57421875" style="0" customWidth="1"/>
    <col min="7" max="7" width="12.7109375" style="0" customWidth="1"/>
    <col min="8" max="8" width="16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54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'[9]stock-flux-exoMV-1,2SMIC'!C4*C16</f>
        <v>201803.25108000962</v>
      </c>
      <c r="D3" s="8">
        <f>'[9]stock-flux-exoMV-1,2SMIC'!D4*D16</f>
        <v>67168.681515</v>
      </c>
      <c r="E3" s="8">
        <f>'[9]stock-flux-exoMV-1,2SMIC'!E4*E16</f>
        <v>5723.3</v>
      </c>
      <c r="F3" s="8">
        <f>'[9]stock-flux-exoMV-1,2SMIC'!F4*F16</f>
        <v>84700</v>
      </c>
      <c r="G3" s="8">
        <f>'[9]stock-flux-exoMV-1,2SMIC'!G4*G16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'[9]stock-flux-exoMV-1,2SMIC'!C5*C16</f>
        <v>192948.3556440048</v>
      </c>
      <c r="D4" s="12">
        <f>'[9]stock-flux-exoMV-1,2SMIC'!D5*D16</f>
        <v>66803.27325749998</v>
      </c>
      <c r="E4" s="12">
        <f>'[9]stock-flux-exoMV-1,2SMIC'!E5*E16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'[9]stock-exoMV-1,2SMIC'!F5*F17</f>
        <v>22050</v>
      </c>
      <c r="G5" s="15">
        <f>'[9]stock-exoMV-1,2SMIC'!G5*G17</f>
        <v>12600</v>
      </c>
      <c r="H5" s="9">
        <f t="shared" si="0"/>
        <v>34650</v>
      </c>
    </row>
    <row r="6" spans="1:8" ht="54.75" customHeight="1" thickBot="1">
      <c r="A6" s="17" t="s">
        <v>13</v>
      </c>
      <c r="B6" s="7" t="s">
        <v>14</v>
      </c>
      <c r="C6" s="18">
        <f>C7*1000000/C4/12</f>
        <v>121.0865458102365</v>
      </c>
      <c r="D6" s="18">
        <f>D7*1000000/D4/12</f>
        <v>137.55090973162103</v>
      </c>
      <c r="E6" s="18">
        <f>E7*1000000/E4/12</f>
        <v>57.88670345908997</v>
      </c>
      <c r="F6" s="18">
        <f>F7*1000000/F5/6</f>
        <v>202.2741062187063</v>
      </c>
      <c r="G6" s="18">
        <f>G7*1000000/G5/6</f>
        <v>142.37609214458408</v>
      </c>
      <c r="H6" s="9">
        <f t="shared" si="0"/>
        <v>661.1743573642378</v>
      </c>
    </row>
    <row r="7" spans="1:8" ht="39.75" customHeight="1" thickBot="1">
      <c r="A7" s="19" t="s">
        <v>15</v>
      </c>
      <c r="B7" s="20" t="s">
        <v>16</v>
      </c>
      <c r="C7" s="21">
        <f>'[9]stock-flux-exoMV-1,2SMIC'!C8*C15*C16</f>
        <v>280.3613988563711</v>
      </c>
      <c r="D7" s="21">
        <f>'[9]stock-flux-exoMV-1,2SMIC'!D8*D15*D16</f>
        <v>110.2662121154303</v>
      </c>
      <c r="E7" s="21">
        <f>'[9]stock-flux-exoMV-1,2SMIC'!E8*E15*E16</f>
        <v>3.975635638888916</v>
      </c>
      <c r="F7" s="21">
        <f>'[9]stock-exoMV-1,2SMIC'!F7*F17*F15</f>
        <v>26.760864252734844</v>
      </c>
      <c r="G7" s="21">
        <f>'[9]stock-exoMV-1,2SMIC'!G7*G17*G15</f>
        <v>10.763632566130557</v>
      </c>
      <c r="H7" s="72">
        <f t="shared" si="0"/>
        <v>432.1277434295558</v>
      </c>
    </row>
    <row r="8" spans="1:8" ht="52.5" customHeight="1" thickBot="1">
      <c r="A8" s="22" t="s">
        <v>17</v>
      </c>
      <c r="B8" s="74" t="s">
        <v>44</v>
      </c>
      <c r="C8" s="23">
        <f>'[9]stock-flux-exoMV-1,2SMIC'!C9*C16</f>
        <v>65.55781282754874</v>
      </c>
      <c r="D8" s="23">
        <f>'[9]stock-flux-exoMV-1,2SMIC'!D9*D16</f>
        <v>6.885508096575117</v>
      </c>
      <c r="E8" s="23">
        <f>'[9]stock-flux-exoMV-1,2SMIC'!E9*E16</f>
        <v>1.8592714842197964</v>
      </c>
      <c r="F8" s="24">
        <f>'[9]stock-exoMV-1,2SMIC'!F8*F17</f>
        <v>6.209874925543828</v>
      </c>
      <c r="G8" s="24">
        <f>'[9]stock-exoMV-1,2SMIC'!G8*G17</f>
        <v>5.698138668949494</v>
      </c>
      <c r="H8" s="9">
        <f t="shared" si="0"/>
        <v>86.21060600283698</v>
      </c>
    </row>
    <row r="9" spans="1:8" ht="52.5" customHeight="1" thickBot="1">
      <c r="A9" s="22" t="s">
        <v>18</v>
      </c>
      <c r="B9" s="25" t="s">
        <v>19</v>
      </c>
      <c r="C9" s="26">
        <f>C7-C8</f>
        <v>214.8035860288224</v>
      </c>
      <c r="D9" s="26">
        <f>D7-D8</f>
        <v>103.38070401885518</v>
      </c>
      <c r="E9" s="26">
        <f>E7-E8</f>
        <v>2.1163641546691196</v>
      </c>
      <c r="F9" s="26">
        <f>F7-F8</f>
        <v>20.550989327191015</v>
      </c>
      <c r="G9" s="26">
        <f>G7-G8</f>
        <v>5.065493897181063</v>
      </c>
      <c r="H9" s="72">
        <f t="shared" si="0"/>
        <v>345.91713742671874</v>
      </c>
    </row>
    <row r="10" spans="1:8" ht="56.25" customHeight="1" thickBot="1">
      <c r="A10" s="27" t="s">
        <v>20</v>
      </c>
      <c r="B10" s="28" t="s">
        <v>21</v>
      </c>
      <c r="C10" s="29">
        <f>'[9]stock-flux-exoMV-1,2SMIC'!C11*C15*C16</f>
        <v>186.8322352338807</v>
      </c>
      <c r="D10" s="29">
        <f>'[9]stock-flux-exoMV-1,2SMIC'!D11*D15*D16</f>
        <v>153.23519434329037</v>
      </c>
      <c r="E10" s="30"/>
      <c r="F10" s="30">
        <f>'[9]stock-exoMV-1,2SMIC'!F10*F17*F15</f>
        <v>15.923411533793825</v>
      </c>
      <c r="G10" s="30"/>
      <c r="H10" s="9">
        <f t="shared" si="0"/>
        <v>355.9908411109649</v>
      </c>
    </row>
    <row r="11" spans="1:8" ht="40.5" customHeight="1" thickBot="1">
      <c r="A11" s="19" t="s">
        <v>22</v>
      </c>
      <c r="B11" s="20" t="s">
        <v>23</v>
      </c>
      <c r="C11" s="31">
        <f>C9-C10</f>
        <v>27.971350794941685</v>
      </c>
      <c r="D11" s="32">
        <f>D9-D10</f>
        <v>-49.85449032443519</v>
      </c>
      <c r="E11" s="31">
        <f>E9-E10</f>
        <v>2.1163641546691196</v>
      </c>
      <c r="F11" s="31">
        <f>F9-F10</f>
        <v>4.62757779339719</v>
      </c>
      <c r="G11" s="31">
        <f>G9-G10</f>
        <v>5.065493897181063</v>
      </c>
      <c r="H11" s="72">
        <f t="shared" si="0"/>
        <v>-10.07370368424613</v>
      </c>
    </row>
    <row r="13" ht="7.5" customHeight="1"/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8">
      <selection activeCell="F10" sqref="F10"/>
    </sheetView>
  </sheetViews>
  <sheetFormatPr defaultColWidth="11.421875" defaultRowHeight="12.75"/>
  <cols>
    <col min="1" max="1" width="16.7109375" style="0" customWidth="1"/>
    <col min="2" max="2" width="37.8515625" style="0" customWidth="1"/>
    <col min="3" max="3" width="15.57421875" style="0" customWidth="1"/>
    <col min="4" max="4" width="15.28125" style="0" customWidth="1"/>
    <col min="5" max="5" width="16.7109375" style="0" customWidth="1"/>
    <col min="6" max="6" width="17.140625" style="0" customWidth="1"/>
    <col min="7" max="7" width="16.00390625" style="0" customWidth="1"/>
    <col min="8" max="8" width="15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6" customHeight="1" thickBot="1">
      <c r="A2" s="76" t="s">
        <v>47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'[1]stock-flux-franchMV-1,4SMIC'!C4*C16</f>
        <v>201803.25108000962</v>
      </c>
      <c r="D3" s="8">
        <f>'[1]stock-flux-franchMV-1,4SMIC'!D4*D16</f>
        <v>67168.681515</v>
      </c>
      <c r="E3" s="8">
        <f>'[1]stock-flux-franchMV-1,4SMIC'!E4*E16</f>
        <v>5723.3</v>
      </c>
      <c r="F3" s="8">
        <f>'[1]stock-flux-franchMV-1,4SMIC'!F4*F16</f>
        <v>84700</v>
      </c>
      <c r="G3" s="8">
        <f>'[1]stock-flux-franchMV-1,4SMIC'!G4*G16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'[1]stock-flux-franchMV-1,4SMIC'!C5*C16</f>
        <v>192948.3556440048</v>
      </c>
      <c r="D4" s="12">
        <f>'[1]stock-flux-franchMV-1,4SMIC'!D5*D16</f>
        <v>66803.27325749998</v>
      </c>
      <c r="E4" s="12">
        <f>'[1]stock-flux-franchMV-1,4SMIC'!E5*E16</f>
        <v>5723.3</v>
      </c>
      <c r="F4" s="12"/>
      <c r="G4" s="12"/>
      <c r="H4" s="9">
        <f t="shared" si="0"/>
        <v>265474.9289015048</v>
      </c>
    </row>
    <row r="5" spans="1:8" ht="60.75" customHeight="1" thickBot="1">
      <c r="A5" s="13" t="s">
        <v>11</v>
      </c>
      <c r="B5" s="14" t="s">
        <v>12</v>
      </c>
      <c r="C5" s="15"/>
      <c r="D5" s="16"/>
      <c r="E5" s="15"/>
      <c r="F5" s="15">
        <f>'[1]stock-franchMV-1,4SMIC'!F5*F17</f>
        <v>22050</v>
      </c>
      <c r="G5" s="15">
        <f>'[1]stock-franchMV-1,4SMIC'!G5*G17</f>
        <v>12600</v>
      </c>
      <c r="H5" s="9">
        <f t="shared" si="0"/>
        <v>34650</v>
      </c>
    </row>
    <row r="6" spans="1:8" ht="51" customHeight="1" thickBot="1">
      <c r="A6" s="64" t="s">
        <v>13</v>
      </c>
      <c r="B6" s="59" t="s">
        <v>14</v>
      </c>
      <c r="C6" s="60">
        <f>C7*1000000/C4/12</f>
        <v>112.62518702737187</v>
      </c>
      <c r="D6" s="60">
        <f>D7*1000000/D4/12</f>
        <v>131.86222985267207</v>
      </c>
      <c r="E6" s="60">
        <f>E7*1000000/E4/12</f>
        <v>53.84166143194147</v>
      </c>
      <c r="F6" s="60">
        <f>F7*1000000/F5/6</f>
        <v>170.18216280915817</v>
      </c>
      <c r="G6" s="60">
        <f>G7*1000000/G5/6</f>
        <v>132.8193001733583</v>
      </c>
      <c r="H6" s="61">
        <f t="shared" si="0"/>
        <v>601.3305412945019</v>
      </c>
    </row>
    <row r="7" spans="1:8" ht="43.5" customHeight="1" thickBot="1">
      <c r="A7" s="22" t="s">
        <v>15</v>
      </c>
      <c r="B7" s="25" t="s">
        <v>16</v>
      </c>
      <c r="C7" s="62">
        <f>'[1]stock-flux-franchMV-1,4SMIC'!C8*C15*C16</f>
        <v>260.77013569235885</v>
      </c>
      <c r="D7" s="62">
        <f>'[1]stock-flux-franchMV-1,4SMIC'!D8*D15*D16</f>
        <v>105.70594287829589</v>
      </c>
      <c r="E7" s="62">
        <f>'[1]stock-flux-franchMV-1,4SMIC'!E8*E15*E16</f>
        <v>3.697823770481167</v>
      </c>
      <c r="F7" s="62">
        <f>'[1]stock-franchMV-1,4SMIC'!F7*F17*F15</f>
        <v>22.515100139651626</v>
      </c>
      <c r="G7" s="62">
        <f>'[1]stock-franchMV-1,4SMIC'!G7*G17*G15</f>
        <v>10.041139093105889</v>
      </c>
      <c r="H7" s="63">
        <f t="shared" si="0"/>
        <v>402.73014157389343</v>
      </c>
    </row>
    <row r="8" spans="1:8" ht="54" customHeight="1" thickBot="1">
      <c r="A8" s="22" t="s">
        <v>17</v>
      </c>
      <c r="B8" s="67" t="s">
        <v>40</v>
      </c>
      <c r="C8" s="23">
        <f>'[1]stock-flux-franchMV-1,4SMIC'!C9*C16</f>
        <v>36.63724343006295</v>
      </c>
      <c r="D8" s="23">
        <f>'[1]stock-flux-franchMV-1,4SMIC'!D9*D16</f>
        <v>3.6250943306213994</v>
      </c>
      <c r="E8" s="23">
        <f>'[1]stock-flux-franchMV-1,4SMIC'!E9*E16</f>
        <v>1.0390612351440485</v>
      </c>
      <c r="F8" s="24">
        <f>'[1]stock-franchMV-1,4SMIC'!F8*F17</f>
        <v>3.0788997688774282</v>
      </c>
      <c r="G8" s="24">
        <f>'[1]stock-franchMV-1,4SMIC'!G8*G17</f>
        <v>3.21524107125948</v>
      </c>
      <c r="H8" s="9">
        <f t="shared" si="0"/>
        <v>47.595539835965305</v>
      </c>
    </row>
    <row r="9" spans="1:8" ht="47.25" customHeight="1" thickBot="1">
      <c r="A9" s="22" t="s">
        <v>18</v>
      </c>
      <c r="B9" s="25" t="s">
        <v>19</v>
      </c>
      <c r="C9" s="26">
        <f>C7-C8</f>
        <v>224.1328922622959</v>
      </c>
      <c r="D9" s="26">
        <f>D7-D8</f>
        <v>102.08084854767449</v>
      </c>
      <c r="E9" s="26">
        <f>E7-E8</f>
        <v>2.6587625353371185</v>
      </c>
      <c r="F9" s="26">
        <f>F7-F8</f>
        <v>19.4362003707742</v>
      </c>
      <c r="G9" s="26">
        <f>G7-G8</f>
        <v>6.825898021846409</v>
      </c>
      <c r="H9" s="58">
        <f t="shared" si="0"/>
        <v>355.13460173792816</v>
      </c>
    </row>
    <row r="10" spans="1:8" ht="51.75" customHeight="1" thickBot="1">
      <c r="A10" s="27" t="s">
        <v>20</v>
      </c>
      <c r="B10" s="28" t="s">
        <v>21</v>
      </c>
      <c r="C10" s="29">
        <f>'[1]stock-flux-franchMV-1,4SMIC'!C11*C15*C16</f>
        <v>186.8322352338807</v>
      </c>
      <c r="D10" s="29">
        <f>'[1]stock-flux-franchMV-1,4SMIC'!D11*D15*D16</f>
        <v>153.23519434329037</v>
      </c>
      <c r="E10" s="30"/>
      <c r="F10" s="30">
        <f>'[1]stock-franchMV-1,4SMIC'!F10*F17*F15</f>
        <v>15.923411533793825</v>
      </c>
      <c r="G10" s="30"/>
      <c r="H10" s="9">
        <f t="shared" si="0"/>
        <v>355.9908411109649</v>
      </c>
    </row>
    <row r="11" spans="1:8" ht="52.5" customHeight="1" thickBot="1">
      <c r="A11" s="19" t="s">
        <v>22</v>
      </c>
      <c r="B11" s="20" t="s">
        <v>23</v>
      </c>
      <c r="C11" s="31">
        <f>C9-C10</f>
        <v>37.3006570284152</v>
      </c>
      <c r="D11" s="32">
        <f>D9-D10</f>
        <v>-51.15434579561588</v>
      </c>
      <c r="E11" s="31">
        <f>E9-E10</f>
        <v>2.6587625353371185</v>
      </c>
      <c r="F11" s="31">
        <f>F9-F10</f>
        <v>3.5127888369803735</v>
      </c>
      <c r="G11" s="31">
        <f>G9-G10</f>
        <v>6.825898021846409</v>
      </c>
      <c r="H11" s="58">
        <f t="shared" si="0"/>
        <v>-0.8562393730367797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9" spans="2:9" ht="63.75" customHeight="1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6.7109375" style="0" customWidth="1"/>
    <col min="2" max="2" width="37.8515625" style="0" customWidth="1"/>
    <col min="3" max="3" width="15.57421875" style="0" customWidth="1"/>
    <col min="4" max="4" width="15.28125" style="0" customWidth="1"/>
    <col min="5" max="5" width="16.7109375" style="0" customWidth="1"/>
    <col min="6" max="6" width="17.140625" style="0" customWidth="1"/>
    <col min="7" max="7" width="16.00390625" style="0" customWidth="1"/>
    <col min="8" max="8" width="15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48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'[2]stock-flux-franchMV-1,3SMIC'!C4*C16</f>
        <v>201803.25108000962</v>
      </c>
      <c r="D3" s="8">
        <f>'[2]stock-flux-franchMV-1,3SMIC'!D4*D16</f>
        <v>67168.681515</v>
      </c>
      <c r="E3" s="8">
        <f>'[2]stock-flux-franchMV-1,3SMIC'!E4*E16</f>
        <v>5723.3</v>
      </c>
      <c r="F3" s="8">
        <f>'[2]stock-flux-franchMV-1,3SMIC'!F4*F16</f>
        <v>84700</v>
      </c>
      <c r="G3" s="8">
        <f>'[2]stock-flux-franchMV-1,3SMIC'!G4*G16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'[2]stock-flux-franchMV-1,3SMIC'!C5*C16</f>
        <v>192948.3556440048</v>
      </c>
      <c r="D4" s="12">
        <f>'[2]stock-flux-franchMV-1,3SMIC'!D5*D16</f>
        <v>66803.27325749998</v>
      </c>
      <c r="E4" s="12">
        <f>'[2]stock-flux-franchMV-1,3SMIC'!E5*E16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'[2]stock-franchMV-1,3SMIC'!F5*F17</f>
        <v>22050</v>
      </c>
      <c r="G5" s="15">
        <f>'[2]stock-franchMV-1,3SMIC'!G5*G17</f>
        <v>12600</v>
      </c>
      <c r="H5" s="9">
        <f t="shared" si="0"/>
        <v>34650</v>
      </c>
    </row>
    <row r="6" spans="1:8" ht="51" customHeight="1" thickBot="1">
      <c r="A6" s="17" t="s">
        <v>13</v>
      </c>
      <c r="B6" s="7" t="s">
        <v>14</v>
      </c>
      <c r="C6" s="18">
        <f>C7*1000000/C4/12</f>
        <v>112.62518702737187</v>
      </c>
      <c r="D6" s="18">
        <f>D7*1000000/D4/12</f>
        <v>131.86222985267207</v>
      </c>
      <c r="E6" s="18">
        <f>E7*1000000/E4/12</f>
        <v>53.84166143194147</v>
      </c>
      <c r="F6" s="18">
        <f>F7*1000000/F5/6</f>
        <v>170.18216280915817</v>
      </c>
      <c r="G6" s="18">
        <f>G7*1000000/G5/6</f>
        <v>132.8193001733583</v>
      </c>
      <c r="H6" s="9">
        <f t="shared" si="0"/>
        <v>601.3305412945019</v>
      </c>
    </row>
    <row r="7" spans="1:8" ht="43.5" customHeight="1" thickBot="1">
      <c r="A7" s="19" t="s">
        <v>15</v>
      </c>
      <c r="B7" s="20" t="s">
        <v>16</v>
      </c>
      <c r="C7" s="21">
        <f>'[2]stock-flux-franchMV-1,3SMIC'!C8*C15*C16</f>
        <v>260.77013569235885</v>
      </c>
      <c r="D7" s="21">
        <f>'[2]stock-flux-franchMV-1,3SMIC'!D8*D15*D16</f>
        <v>105.70594287829589</v>
      </c>
      <c r="E7" s="21">
        <f>'[2]stock-flux-franchMV-1,3SMIC'!E8*E15*E16</f>
        <v>3.697823770481167</v>
      </c>
      <c r="F7" s="21">
        <f>'[2]stock-franchMV-1,3SMIC'!F7*F17*F15</f>
        <v>22.515100139651626</v>
      </c>
      <c r="G7" s="21">
        <f>'[2]stock-franchMV-1,3SMIC'!G7*G17*G15</f>
        <v>10.041139093105889</v>
      </c>
      <c r="H7" s="9">
        <f t="shared" si="0"/>
        <v>402.73014157389343</v>
      </c>
    </row>
    <row r="8" spans="1:8" ht="54" customHeight="1" thickBot="1">
      <c r="A8" s="22" t="s">
        <v>17</v>
      </c>
      <c r="B8" s="66" t="s">
        <v>41</v>
      </c>
      <c r="C8" s="23">
        <f>'[2]stock-flux-franchMV-1,3SMIC'!C9*C16</f>
        <v>43.16633449859939</v>
      </c>
      <c r="D8" s="23">
        <f>'[2]stock-flux-franchMV-1,3SMIC'!D9*D16</f>
        <v>4.294715254324546</v>
      </c>
      <c r="E8" s="23">
        <f>'[2]stock-flux-franchMV-1,3SMIC'!E9*E16</f>
        <v>1.224231427955953</v>
      </c>
      <c r="F8" s="24">
        <f>'[2]stock-franchMV-1,3SMIC'!F8*F17</f>
        <v>3.6264225428743364</v>
      </c>
      <c r="G8" s="24">
        <f>'[2]stock-franchMV-1,3SMIC'!G8*G17</f>
        <v>3.766442491777411</v>
      </c>
      <c r="H8" s="9">
        <f t="shared" si="0"/>
        <v>56.07814621553163</v>
      </c>
    </row>
    <row r="9" spans="1:8" ht="47.25" customHeight="1" thickBot="1">
      <c r="A9" s="22" t="s">
        <v>18</v>
      </c>
      <c r="B9" s="25" t="s">
        <v>19</v>
      </c>
      <c r="C9" s="26">
        <f>C7-C8</f>
        <v>217.60380119375947</v>
      </c>
      <c r="D9" s="26">
        <f>D7-D8</f>
        <v>101.41122762397134</v>
      </c>
      <c r="E9" s="26">
        <f>E7-E8</f>
        <v>2.473592342525214</v>
      </c>
      <c r="F9" s="26">
        <f>F7-F8</f>
        <v>18.88867759677729</v>
      </c>
      <c r="G9" s="26">
        <f>G7-G8</f>
        <v>6.274696601328477</v>
      </c>
      <c r="H9" s="9">
        <f t="shared" si="0"/>
        <v>346.6519953583618</v>
      </c>
    </row>
    <row r="10" spans="1:8" ht="48" thickBot="1">
      <c r="A10" s="27" t="s">
        <v>20</v>
      </c>
      <c r="B10" s="28" t="s">
        <v>21</v>
      </c>
      <c r="C10" s="29">
        <f>'[2]stock-flux-franchMV-1,3SMIC'!C11*C15*C16</f>
        <v>186.8322352338807</v>
      </c>
      <c r="D10" s="29">
        <f>'[2]stock-flux-franchMV-1,3SMIC'!D11*D15*D16</f>
        <v>153.23519434329037</v>
      </c>
      <c r="E10" s="30"/>
      <c r="F10" s="30">
        <f>'[2]stock-franchMV-1,3SMIC'!F10*F17*F15</f>
        <v>15.923411533793825</v>
      </c>
      <c r="G10" s="30"/>
      <c r="H10" s="9">
        <f t="shared" si="0"/>
        <v>355.9908411109649</v>
      </c>
    </row>
    <row r="11" spans="1:8" ht="32.25" thickBot="1">
      <c r="A11" s="19" t="s">
        <v>22</v>
      </c>
      <c r="B11" s="20" t="s">
        <v>23</v>
      </c>
      <c r="C11" s="31">
        <f>C9-C10</f>
        <v>30.771565959878757</v>
      </c>
      <c r="D11" s="32">
        <f>D9-D10</f>
        <v>-51.82396671931903</v>
      </c>
      <c r="E11" s="31">
        <f>E9-E10</f>
        <v>2.473592342525214</v>
      </c>
      <c r="F11" s="31">
        <f>F9-F10</f>
        <v>2.9652660629834635</v>
      </c>
      <c r="G11" s="31">
        <f>G9-G10</f>
        <v>6.274696601328477</v>
      </c>
      <c r="H11" s="9">
        <f t="shared" si="0"/>
        <v>-9.338845752603119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6.7109375" style="0" customWidth="1"/>
    <col min="2" max="2" width="37.8515625" style="0" customWidth="1"/>
    <col min="3" max="3" width="15.57421875" style="0" customWidth="1"/>
    <col min="4" max="4" width="15.28125" style="0" customWidth="1"/>
    <col min="5" max="5" width="16.7109375" style="0" customWidth="1"/>
    <col min="6" max="6" width="17.140625" style="0" customWidth="1"/>
    <col min="7" max="7" width="16.00390625" style="0" customWidth="1"/>
    <col min="8" max="8" width="15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49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'[3]stock-franchMV-1,2SMIC'!C4*C16</f>
        <v>201803.25108000962</v>
      </c>
      <c r="D3" s="8">
        <f>'[3]stock-franchMV-1,2SMIC'!D4*D16</f>
        <v>67168.681515</v>
      </c>
      <c r="E3" s="8">
        <f>'[3]stock-franchMV-1,2SMIC'!E4*E16</f>
        <v>5723.3</v>
      </c>
      <c r="F3" s="8">
        <f>'[3]stock-franchMV-1,2SMIC'!F4*F16</f>
        <v>84700</v>
      </c>
      <c r="G3" s="8">
        <f>'[3]stock-franchMV-1,2SMIC'!G4*G16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'[3]stock-franchMV-1,2SMIC'!C5*C16</f>
        <v>192948.3556440048</v>
      </c>
      <c r="D4" s="12">
        <f>'[3]stock-franchMV-1,2SMIC'!D5*D16</f>
        <v>66803.27325749998</v>
      </c>
      <c r="E4" s="12">
        <f>'[3]stock-franchMV-1,2SMIC'!E5*E16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'[3]stock-franchMV-1,2SMIC'!F5*F17</f>
        <v>22050</v>
      </c>
      <c r="G5" s="15">
        <f>'[3]stock-franchMV-1,2SMIC'!G5*G17</f>
        <v>12600</v>
      </c>
      <c r="H5" s="9">
        <f t="shared" si="0"/>
        <v>34650</v>
      </c>
    </row>
    <row r="6" spans="1:8" ht="51" customHeight="1" thickBot="1">
      <c r="A6" s="17" t="s">
        <v>13</v>
      </c>
      <c r="B6" s="7" t="s">
        <v>14</v>
      </c>
      <c r="C6" s="18">
        <f>C7*1000000/C4/12</f>
        <v>112.62518702737187</v>
      </c>
      <c r="D6" s="18">
        <f>D7*1000000/D4/12</f>
        <v>131.86222985267207</v>
      </c>
      <c r="E6" s="18">
        <f>E7*1000000/E4/12</f>
        <v>53.84166143194147</v>
      </c>
      <c r="F6" s="18">
        <f>F7*1000000/F5/6</f>
        <v>170.18216280915817</v>
      </c>
      <c r="G6" s="18">
        <f>G7*1000000/G5/6</f>
        <v>132.8193001733583</v>
      </c>
      <c r="H6" s="9">
        <f t="shared" si="0"/>
        <v>601.3305412945019</v>
      </c>
    </row>
    <row r="7" spans="1:8" ht="43.5" customHeight="1" thickBot="1">
      <c r="A7" s="19" t="s">
        <v>15</v>
      </c>
      <c r="B7" s="20" t="s">
        <v>16</v>
      </c>
      <c r="C7" s="21">
        <f>'[3]stock-flux-franchMV-1,2SMIC'!C8*C15*C16</f>
        <v>260.77013569235885</v>
      </c>
      <c r="D7" s="21">
        <f>'[3]stock-flux-franchMV-1,2SMIC'!D8*D15*D16</f>
        <v>105.70594287829589</v>
      </c>
      <c r="E7" s="21">
        <f>'[3]stock-flux-franchMV-1,2SMIC'!E8*E15*E16</f>
        <v>3.697823770481167</v>
      </c>
      <c r="F7" s="21">
        <f>'[3]stock-franchMV-1,2SMIC'!F7*F17*F15</f>
        <v>22.515100139651626</v>
      </c>
      <c r="G7" s="21">
        <f>'[3]stock-franchMV-1,2SMIC'!G7*G17*G15</f>
        <v>10.041139093105889</v>
      </c>
      <c r="H7" s="9">
        <f t="shared" si="0"/>
        <v>402.73014157389343</v>
      </c>
    </row>
    <row r="8" spans="1:8" ht="54" customHeight="1" thickBot="1">
      <c r="A8" s="22" t="s">
        <v>17</v>
      </c>
      <c r="B8" s="66" t="s">
        <v>42</v>
      </c>
      <c r="C8" s="23">
        <f>'[3]stock-flux-franchMV-1,2SMIC'!C9*C16</f>
        <v>46.85096813723181</v>
      </c>
      <c r="D8" s="23">
        <f>'[3]stock-flux-franchMV-1,2SMIC'!D9*D16</f>
        <v>4.931592927645769</v>
      </c>
      <c r="E8" s="23">
        <f>'[3]stock-flux-franchMV-1,2SMIC'!E9*E16</f>
        <v>1.3287305556514926</v>
      </c>
      <c r="F8" s="24">
        <f>'[3]stock-franchMV-1,2SMIC'!F8*F17</f>
        <v>3.938090500675212</v>
      </c>
      <c r="G8" s="24">
        <f>'[3]stock-franchMV-1,2SMIC'!G8*G17</f>
        <v>3.8125343018205458</v>
      </c>
      <c r="H8" s="9">
        <f t="shared" si="0"/>
        <v>60.86191642302482</v>
      </c>
    </row>
    <row r="9" spans="1:8" ht="47.25" customHeight="1" thickBot="1">
      <c r="A9" s="22" t="s">
        <v>18</v>
      </c>
      <c r="B9" s="25" t="s">
        <v>19</v>
      </c>
      <c r="C9" s="26">
        <f>C7-C8</f>
        <v>213.91916755512705</v>
      </c>
      <c r="D9" s="26">
        <f>D7-D8</f>
        <v>100.77434995065012</v>
      </c>
      <c r="E9" s="26">
        <f>E7-E8</f>
        <v>2.3690932148296744</v>
      </c>
      <c r="F9" s="26">
        <f>F7-F8</f>
        <v>18.577009638976413</v>
      </c>
      <c r="G9" s="26">
        <f>G7-G8</f>
        <v>6.228604791285343</v>
      </c>
      <c r="H9" s="9">
        <f t="shared" si="0"/>
        <v>341.86822515086857</v>
      </c>
    </row>
    <row r="10" spans="1:8" ht="48" thickBot="1">
      <c r="A10" s="27" t="s">
        <v>20</v>
      </c>
      <c r="B10" s="28" t="s">
        <v>21</v>
      </c>
      <c r="C10" s="29">
        <f>'[3]stock-flux-franchMV-1,2SMIC'!C11*C15*C16</f>
        <v>186.8322352338807</v>
      </c>
      <c r="D10" s="29">
        <f>'[3]stock-flux-franchMV-1,2SMIC'!D11*D15*D16</f>
        <v>153.23519434329037</v>
      </c>
      <c r="E10" s="30"/>
      <c r="F10" s="30">
        <f>'[3]stock-franchMV-1,2SMIC'!F10*F17*F15</f>
        <v>15.923411533793825</v>
      </c>
      <c r="G10" s="30"/>
      <c r="H10" s="9">
        <f t="shared" si="0"/>
        <v>355.9908411109649</v>
      </c>
    </row>
    <row r="11" spans="1:8" ht="32.25" thickBot="1">
      <c r="A11" s="19" t="s">
        <v>22</v>
      </c>
      <c r="B11" s="20" t="s">
        <v>23</v>
      </c>
      <c r="C11" s="31">
        <f>C9-C10</f>
        <v>27.086932321246337</v>
      </c>
      <c r="D11" s="32">
        <f>D9-D10</f>
        <v>-52.460844392640254</v>
      </c>
      <c r="E11" s="31">
        <f>E9-E10</f>
        <v>2.3690932148296744</v>
      </c>
      <c r="F11" s="31">
        <f>F9-F10</f>
        <v>2.6535981051825885</v>
      </c>
      <c r="G11" s="31">
        <f>G9-G10</f>
        <v>6.228604791285343</v>
      </c>
      <c r="H11" s="9">
        <f t="shared" si="0"/>
        <v>-14.122615960096311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6.7109375" style="0" customWidth="1"/>
    <col min="2" max="2" width="37.8515625" style="0" customWidth="1"/>
    <col min="3" max="3" width="15.57421875" style="0" customWidth="1"/>
    <col min="4" max="4" width="15.28125" style="0" customWidth="1"/>
    <col min="5" max="5" width="16.7109375" style="0" customWidth="1"/>
    <col min="6" max="6" width="17.140625" style="0" customWidth="1"/>
    <col min="7" max="7" width="16.00390625" style="0" customWidth="1"/>
    <col min="8" max="8" width="15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50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'[4]stock-flux-exoMV-1,4SMIC'!C4*C16</f>
        <v>201803.25108000962</v>
      </c>
      <c r="D3" s="8">
        <f>'[4]stock-flux-exoMV-1,4SMIC'!D4*D16</f>
        <v>67168.681515</v>
      </c>
      <c r="E3" s="8">
        <f>'[4]stock-flux-exoMV-1,4SMIC'!E4*E16</f>
        <v>5723.3</v>
      </c>
      <c r="F3" s="8">
        <f>'[4]stock-flux-exoMV-1,4SMIC'!F4*F16</f>
        <v>84700</v>
      </c>
      <c r="G3" s="8">
        <f>'[4]stock-flux-exoMV-1,4SMIC'!G4*G16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'[4]stock-flux-exoMV-1,4SMIC'!C5*C16</f>
        <v>192948.3556440048</v>
      </c>
      <c r="D4" s="12">
        <f>'[4]stock-flux-exoMV-1,4SMIC'!D5*D16</f>
        <v>66803.27325749998</v>
      </c>
      <c r="E4" s="12">
        <f>'[4]stock-flux-exoMV-1,4SMIC'!E5*E16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'[4]stock-exoMV-1,4SMIC'!F5*F17</f>
        <v>22050</v>
      </c>
      <c r="G5" s="15">
        <f>'[4]stock-exoMV-1,4SMIC'!G5*G17</f>
        <v>12600</v>
      </c>
      <c r="H5" s="9">
        <f t="shared" si="0"/>
        <v>34650</v>
      </c>
    </row>
    <row r="6" spans="1:8" ht="51" customHeight="1" thickBot="1">
      <c r="A6" s="17" t="s">
        <v>13</v>
      </c>
      <c r="B6" s="7" t="s">
        <v>14</v>
      </c>
      <c r="C6" s="18">
        <f>C7*1000000/C4/12</f>
        <v>112.62518702737187</v>
      </c>
      <c r="D6" s="18">
        <f>D7*1000000/D4/12</f>
        <v>131.86222985267207</v>
      </c>
      <c r="E6" s="18">
        <f>E7*1000000/E4/12</f>
        <v>53.84166143194147</v>
      </c>
      <c r="F6" s="18">
        <f>F7*1000000/F5/6</f>
        <v>170.18216280915817</v>
      </c>
      <c r="G6" s="18">
        <f>G7*1000000/G5/6</f>
        <v>132.8193001733583</v>
      </c>
      <c r="H6" s="9">
        <f t="shared" si="0"/>
        <v>601.3305412945019</v>
      </c>
    </row>
    <row r="7" spans="1:8" ht="43.5" customHeight="1" thickBot="1">
      <c r="A7" s="19" t="s">
        <v>15</v>
      </c>
      <c r="B7" s="20" t="s">
        <v>16</v>
      </c>
      <c r="C7" s="21">
        <f>'[4]stock-flux-exoMV-1,4SMIC'!C8*C15*C16</f>
        <v>260.77013569235885</v>
      </c>
      <c r="D7" s="21">
        <f>'[4]stock-flux-exoMV-1,4SMIC'!D8*D15*D16</f>
        <v>105.70594287829589</v>
      </c>
      <c r="E7" s="21">
        <f>'[4]stock-flux-exoMV-1,4SMIC'!E8*E15*E16</f>
        <v>3.697823770481167</v>
      </c>
      <c r="F7" s="21">
        <f>'[4]stock-exoMV-1,4SMIC'!F7*F17*F15</f>
        <v>22.515100139651626</v>
      </c>
      <c r="G7" s="21">
        <f>'[4]stock-exoMV-1,4SMIC'!G7*G17*G15</f>
        <v>10.041139093105889</v>
      </c>
      <c r="H7" s="9">
        <f t="shared" si="0"/>
        <v>402.73014157389343</v>
      </c>
    </row>
    <row r="8" spans="1:8" ht="54" customHeight="1" thickBot="1">
      <c r="A8" s="22" t="s">
        <v>17</v>
      </c>
      <c r="B8" s="65" t="s">
        <v>43</v>
      </c>
      <c r="C8" s="23">
        <f>'[4]stock-flux-exoMV-1,4SMIC'!C9*C16</f>
        <v>52.312543033762786</v>
      </c>
      <c r="D8" s="23">
        <f>'[4]stock-flux-exoMV-1,4SMIC'!D9*D16</f>
        <v>5.4598534472009925</v>
      </c>
      <c r="E8" s="23">
        <f>'[4]stock-flux-exoMV-1,4SMIC'!E9*E16</f>
        <v>1.4836251445048836</v>
      </c>
      <c r="F8" s="24">
        <f>'[4]stock-exoMV-1,4SMIC'!F8*F17</f>
        <v>4.3785921430662595</v>
      </c>
      <c r="G8" s="24">
        <f>'[4]stock-exoMV-1,4SMIC'!G8*G17</f>
        <v>4.103238703828825</v>
      </c>
      <c r="H8" s="9">
        <f t="shared" si="0"/>
        <v>67.73785247236374</v>
      </c>
    </row>
    <row r="9" spans="1:8" ht="47.25" customHeight="1" thickBot="1">
      <c r="A9" s="22" t="s">
        <v>18</v>
      </c>
      <c r="B9" s="25" t="s">
        <v>19</v>
      </c>
      <c r="C9" s="26">
        <f>C7-C8</f>
        <v>208.45759265859607</v>
      </c>
      <c r="D9" s="26">
        <f>D7-D8</f>
        <v>100.24608943109489</v>
      </c>
      <c r="E9" s="26">
        <f>E7-E8</f>
        <v>2.2141986259762834</v>
      </c>
      <c r="F9" s="26">
        <f>F7-F8</f>
        <v>18.136507996585365</v>
      </c>
      <c r="G9" s="26">
        <f>G7-G8</f>
        <v>5.937900389277064</v>
      </c>
      <c r="H9" s="9">
        <f t="shared" si="0"/>
        <v>334.99228910152965</v>
      </c>
    </row>
    <row r="10" spans="1:8" ht="48" thickBot="1">
      <c r="A10" s="27" t="s">
        <v>20</v>
      </c>
      <c r="B10" s="28" t="s">
        <v>21</v>
      </c>
      <c r="C10" s="29">
        <f>'[4]stock-flux-exoMV-1,4SMIC'!C11*C15*C16</f>
        <v>186.8322352338807</v>
      </c>
      <c r="D10" s="29">
        <f>'[4]stock-flux-exoMV-1,4SMIC'!D11*D15*D16</f>
        <v>153.23519434329037</v>
      </c>
      <c r="E10" s="30"/>
      <c r="F10" s="30">
        <f>'[4]stock-exoMV-1,4SMIC'!F10*F17*F15</f>
        <v>15.923411533793825</v>
      </c>
      <c r="G10" s="30"/>
      <c r="H10" s="9">
        <f t="shared" si="0"/>
        <v>355.9908411109649</v>
      </c>
    </row>
    <row r="11" spans="1:8" ht="32.25" thickBot="1">
      <c r="A11" s="19" t="s">
        <v>22</v>
      </c>
      <c r="B11" s="20" t="s">
        <v>23</v>
      </c>
      <c r="C11" s="31">
        <f>C9-C10</f>
        <v>21.62535742471536</v>
      </c>
      <c r="D11" s="32">
        <f>D9-D10</f>
        <v>-52.98910491219549</v>
      </c>
      <c r="E11" s="31">
        <f>E9-E10</f>
        <v>2.2141986259762834</v>
      </c>
      <c r="F11" s="31">
        <f>F9-F10</f>
        <v>2.2130964627915404</v>
      </c>
      <c r="G11" s="31">
        <f>G9-G10</f>
        <v>5.937900389277064</v>
      </c>
      <c r="H11" s="9">
        <f t="shared" si="0"/>
        <v>-20.998552009435237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6.7109375" style="0" customWidth="1"/>
    <col min="2" max="2" width="37.8515625" style="0" customWidth="1"/>
    <col min="3" max="3" width="15.57421875" style="0" customWidth="1"/>
    <col min="4" max="4" width="15.28125" style="0" customWidth="1"/>
    <col min="5" max="5" width="16.7109375" style="0" customWidth="1"/>
    <col min="6" max="6" width="17.140625" style="0" customWidth="1"/>
    <col min="7" max="7" width="16.00390625" style="0" customWidth="1"/>
    <col min="8" max="8" width="15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51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'[5]stock-flux-exoMV-1,2SMIC'!C4*C16</f>
        <v>201803.25108000962</v>
      </c>
      <c r="D3" s="8">
        <f>'[5]stock-flux-exoMV-1,2SMIC'!D4*D16</f>
        <v>67168.681515</v>
      </c>
      <c r="E3" s="8">
        <f>'[5]stock-flux-exoMV-1,2SMIC'!E4*E16</f>
        <v>5723.3</v>
      </c>
      <c r="F3" s="8">
        <f>'[5]stock-flux-exoMV-1,2SMIC'!F4*F16</f>
        <v>84700</v>
      </c>
      <c r="G3" s="8">
        <f>'[5]stock-flux-exoMV-1,2SMIC'!G4*G16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'[5]stock-flux-exoMV-1,2SMIC'!C5*C16</f>
        <v>192948.3556440048</v>
      </c>
      <c r="D4" s="12">
        <f>'[5]stock-flux-exoMV-1,2SMIC'!D5*D16</f>
        <v>66803.27325749998</v>
      </c>
      <c r="E4" s="12">
        <f>'[5]stock-flux-exoMV-1,2SMIC'!E5*E16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'[5]stock-exoMV-1,2SMIC'!F5*F17</f>
        <v>22050</v>
      </c>
      <c r="G5" s="15">
        <f>'[5]stock-exoMV-1,2SMIC'!G5*G17</f>
        <v>12600</v>
      </c>
      <c r="H5" s="9">
        <f t="shared" si="0"/>
        <v>34650</v>
      </c>
    </row>
    <row r="6" spans="1:8" ht="51" customHeight="1" thickBot="1">
      <c r="A6" s="17" t="s">
        <v>13</v>
      </c>
      <c r="B6" s="7" t="s">
        <v>14</v>
      </c>
      <c r="C6" s="18">
        <f>C7*1000000/C4/12</f>
        <v>112.62518702737187</v>
      </c>
      <c r="D6" s="18">
        <f>D7*1000000/D4/12</f>
        <v>131.86222985267207</v>
      </c>
      <c r="E6" s="18">
        <f>E7*1000000/E4/12</f>
        <v>53.84166143194147</v>
      </c>
      <c r="F6" s="18">
        <f>F7*1000000/F5/6</f>
        <v>170.18216280915817</v>
      </c>
      <c r="G6" s="18">
        <f>G7*1000000/G5/6</f>
        <v>132.8193001733583</v>
      </c>
      <c r="H6" s="9">
        <f t="shared" si="0"/>
        <v>601.3305412945019</v>
      </c>
    </row>
    <row r="7" spans="1:8" ht="43.5" customHeight="1" thickBot="1">
      <c r="A7" s="19" t="s">
        <v>15</v>
      </c>
      <c r="B7" s="20" t="s">
        <v>16</v>
      </c>
      <c r="C7" s="21">
        <f>'[5]stock-flux-exoMV-1,2SMIC'!C8*C15*C16</f>
        <v>260.77013569235885</v>
      </c>
      <c r="D7" s="21">
        <f>'[5]stock-flux-exoMV-1,2SMIC'!D8*D15*D16</f>
        <v>105.70594287829589</v>
      </c>
      <c r="E7" s="21">
        <f>'[5]stock-flux-exoMV-1,2SMIC'!E8*E15*E16</f>
        <v>3.697823770481167</v>
      </c>
      <c r="F7" s="21">
        <f>'[5]stock-exoMV-1,2SMIC'!F7*F17*F15</f>
        <v>22.515100139651626</v>
      </c>
      <c r="G7" s="21">
        <f>'[5]stock-exoMV-1,2SMIC'!G7*G17*G15</f>
        <v>10.041139093105889</v>
      </c>
      <c r="H7" s="9">
        <f t="shared" si="0"/>
        <v>402.73014157389343</v>
      </c>
    </row>
    <row r="8" spans="1:8" ht="54" customHeight="1" thickBot="1">
      <c r="A8" s="22" t="s">
        <v>17</v>
      </c>
      <c r="B8" s="66" t="s">
        <v>44</v>
      </c>
      <c r="C8" s="23">
        <f>'[5]stock-flux-exoMV-1,2SMIC'!C9*C16</f>
        <v>61.02668379093193</v>
      </c>
      <c r="D8" s="23">
        <f>'[5]stock-flux-exoMV-1,2SMIC'!D9*D16</f>
        <v>6.657633755459224</v>
      </c>
      <c r="E8" s="23">
        <f>'[5]stock-flux-exoMV-1,2SMIC'!E9*E16</f>
        <v>1.7307650767338874</v>
      </c>
      <c r="F8" s="24">
        <f>'[5]stock-exoMV-1,2SMIC'!F8*F17</f>
        <v>5.113431285544428</v>
      </c>
      <c r="G8" s="24">
        <f>'[5]stock-exoMV-1,2SMIC'!G8*G17</f>
        <v>4.558508704751842</v>
      </c>
      <c r="H8" s="9">
        <f t="shared" si="0"/>
        <v>79.08702261342131</v>
      </c>
    </row>
    <row r="9" spans="1:8" ht="47.25" customHeight="1" thickBot="1">
      <c r="A9" s="22" t="s">
        <v>18</v>
      </c>
      <c r="B9" s="25" t="s">
        <v>19</v>
      </c>
      <c r="C9" s="26">
        <f>C7-C8</f>
        <v>199.7434519014269</v>
      </c>
      <c r="D9" s="26">
        <f>D7-D8</f>
        <v>99.04830912283666</v>
      </c>
      <c r="E9" s="26">
        <f>E7-E8</f>
        <v>1.9670586937472796</v>
      </c>
      <c r="F9" s="26">
        <f>F7-F8</f>
        <v>17.401668854107196</v>
      </c>
      <c r="G9" s="26">
        <f>G7-G8</f>
        <v>5.482630388354047</v>
      </c>
      <c r="H9" s="9">
        <f t="shared" si="0"/>
        <v>323.64311896047207</v>
      </c>
    </row>
    <row r="10" spans="1:8" ht="48" thickBot="1">
      <c r="A10" s="27" t="s">
        <v>20</v>
      </c>
      <c r="B10" s="28" t="s">
        <v>21</v>
      </c>
      <c r="C10" s="29">
        <f>'[5]stock-flux-exoMV-1,2SMIC'!C11*C15*C16</f>
        <v>186.8322352338807</v>
      </c>
      <c r="D10" s="29">
        <f>'[5]stock-flux-exoMV-1,2SMIC'!D11*D15*D16</f>
        <v>153.23519434329037</v>
      </c>
      <c r="E10" s="30"/>
      <c r="F10" s="30">
        <f>'[5]stock-exoMV-1,2SMIC'!F10*F17*F15</f>
        <v>15.923411533793825</v>
      </c>
      <c r="G10" s="30"/>
      <c r="H10" s="9">
        <f t="shared" si="0"/>
        <v>355.9908411109649</v>
      </c>
    </row>
    <row r="11" spans="1:8" ht="32.25" thickBot="1">
      <c r="A11" s="19" t="s">
        <v>22</v>
      </c>
      <c r="B11" s="20" t="s">
        <v>23</v>
      </c>
      <c r="C11" s="31">
        <f>C9-C10</f>
        <v>12.9112166675462</v>
      </c>
      <c r="D11" s="32">
        <f>D9-D10</f>
        <v>-54.18688522045372</v>
      </c>
      <c r="E11" s="31">
        <f>E9-E10</f>
        <v>1.9670586937472796</v>
      </c>
      <c r="F11" s="31">
        <f>F9-F10</f>
        <v>1.4782573203133715</v>
      </c>
      <c r="G11" s="31">
        <f>G9-G10</f>
        <v>5.482630388354047</v>
      </c>
      <c r="H11" s="9">
        <f t="shared" si="0"/>
        <v>-32.34772215049282</v>
      </c>
    </row>
    <row r="13" ht="13.5" hidden="1" thickBot="1"/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75" zoomScaleNormal="75" workbookViewId="0" topLeftCell="A1">
      <selection activeCell="C8" sqref="C8"/>
    </sheetView>
  </sheetViews>
  <sheetFormatPr defaultColWidth="11.421875" defaultRowHeight="12.75"/>
  <cols>
    <col min="1" max="1" width="10.57421875" style="0" customWidth="1"/>
    <col min="2" max="2" width="43.57421875" style="0" customWidth="1"/>
    <col min="3" max="3" width="29.57421875" style="0" customWidth="1"/>
    <col min="4" max="4" width="27.8515625" style="0" customWidth="1"/>
    <col min="5" max="5" width="24.140625" style="0" customWidth="1"/>
    <col min="6" max="6" width="23.8515625" style="0" customWidth="1"/>
    <col min="7" max="7" width="24.8515625" style="0" customWidth="1"/>
  </cols>
  <sheetData>
    <row r="1" spans="1:7" ht="54.75" customHeight="1" thickBot="1">
      <c r="A1" s="82" t="s">
        <v>52</v>
      </c>
      <c r="B1" s="83"/>
      <c r="C1" s="77" t="s">
        <v>46</v>
      </c>
      <c r="D1" s="78"/>
      <c r="E1" s="78"/>
      <c r="F1" s="78"/>
      <c r="G1" s="79"/>
    </row>
    <row r="2" spans="3:7" ht="29.25" customHeight="1" thickBot="1">
      <c r="C2" s="39" t="s">
        <v>28</v>
      </c>
      <c r="D2" s="39" t="s">
        <v>29</v>
      </c>
      <c r="E2" s="39" t="s">
        <v>30</v>
      </c>
      <c r="F2" s="39" t="s">
        <v>31</v>
      </c>
      <c r="G2" s="39" t="s">
        <v>32</v>
      </c>
    </row>
    <row r="3" spans="1:7" ht="131.25" customHeight="1" thickBot="1">
      <c r="A3" s="40"/>
      <c r="B3" s="41"/>
      <c r="C3" s="42" t="s">
        <v>33</v>
      </c>
      <c r="D3" s="43" t="s">
        <v>34</v>
      </c>
      <c r="E3" s="44" t="s">
        <v>35</v>
      </c>
      <c r="F3" s="44" t="s">
        <v>36</v>
      </c>
      <c r="G3" s="44" t="s">
        <v>37</v>
      </c>
    </row>
    <row r="4" spans="1:7" ht="59.25" customHeight="1" thickBot="1">
      <c r="A4" s="88" t="s">
        <v>15</v>
      </c>
      <c r="B4" s="89" t="s">
        <v>16</v>
      </c>
      <c r="C4" s="47">
        <f>'Annexe 20 - H 6'!H7</f>
        <v>432.1277434295558</v>
      </c>
      <c r="D4" s="47">
        <f>'Annexe 20 - H 7'!H7</f>
        <v>432.1277434295558</v>
      </c>
      <c r="E4" s="47">
        <f>'Annexe 20 - H 8'!H7</f>
        <v>432.1277434295558</v>
      </c>
      <c r="F4" s="47">
        <f>'Annexe 20 - H 9'!H7</f>
        <v>432.1277434295558</v>
      </c>
      <c r="G4" s="48">
        <f>'Annexe 20 - H 10'!H7</f>
        <v>432.1277434295558</v>
      </c>
    </row>
    <row r="5" spans="1:7" ht="54.75" customHeight="1" thickBot="1">
      <c r="A5" s="90" t="s">
        <v>17</v>
      </c>
      <c r="B5" s="91" t="s">
        <v>38</v>
      </c>
      <c r="C5" s="47">
        <f>'Annexe 20 - H 6'!H8</f>
        <v>52.03761699584883</v>
      </c>
      <c r="D5" s="47">
        <f>'Annexe 20 - H 7'!H8</f>
        <v>61.245757951985254</v>
      </c>
      <c r="E5" s="47">
        <f>'Annexe 20 - H 8'!H8</f>
        <v>66.53850394156993</v>
      </c>
      <c r="F5" s="47">
        <f>'Annexe 20 - H 9'!H8</f>
        <v>73.78134725506993</v>
      </c>
      <c r="G5" s="48">
        <f>'Annexe 20 - H 10'!H8</f>
        <v>86.21060600283698</v>
      </c>
    </row>
    <row r="6" spans="1:7" ht="46.5" customHeight="1" thickBot="1">
      <c r="A6" s="85" t="s">
        <v>18</v>
      </c>
      <c r="B6" s="86" t="s">
        <v>19</v>
      </c>
      <c r="C6" s="47">
        <f>'Annexe 20 - H 6'!H9</f>
        <v>380.0901264337069</v>
      </c>
      <c r="D6" s="47">
        <f>'Annexe 20 - H 7'!H9</f>
        <v>370.8819854775705</v>
      </c>
      <c r="E6" s="47">
        <f>'Annexe 20 - H 8'!H9</f>
        <v>365.58923948798576</v>
      </c>
      <c r="F6" s="47">
        <f>'Annexe 20 - H 9'!H9</f>
        <v>358.34639617448585</v>
      </c>
      <c r="G6" s="48">
        <f>'Annexe 20 - H 10'!H9</f>
        <v>345.91713742671874</v>
      </c>
    </row>
    <row r="7" spans="1:7" ht="63.75" customHeight="1" thickBot="1">
      <c r="A7" s="22" t="s">
        <v>20</v>
      </c>
      <c r="B7" s="87" t="s">
        <v>21</v>
      </c>
      <c r="C7" s="84">
        <f>'Annexe 20 - H 6'!$H$10</f>
        <v>355.9908411109649</v>
      </c>
      <c r="D7" s="84">
        <f>'Annexe 20 - H 6'!$H$10</f>
        <v>355.9908411109649</v>
      </c>
      <c r="E7" s="84">
        <f>'Annexe 20 - H 6'!$H$10</f>
        <v>355.9908411109649</v>
      </c>
      <c r="F7" s="84">
        <f>'Annexe 20 - H 6'!$H$10</f>
        <v>355.9908411109649</v>
      </c>
      <c r="G7" s="84">
        <f>'Annexe 20 - H 6'!$H$10</f>
        <v>355.9908411109649</v>
      </c>
    </row>
    <row r="8" spans="1:7" ht="75.75" customHeight="1" thickBot="1">
      <c r="A8" s="85" t="s">
        <v>22</v>
      </c>
      <c r="B8" s="86" t="s">
        <v>23</v>
      </c>
      <c r="C8" s="47">
        <f>C6-C7</f>
        <v>24.09928532274205</v>
      </c>
      <c r="D8" s="47">
        <f>D6-D7</f>
        <v>14.891144366605602</v>
      </c>
      <c r="E8" s="47">
        <f>E6-E7</f>
        <v>9.598398377020885</v>
      </c>
      <c r="F8" s="47">
        <f>F6-F7</f>
        <v>2.355555063520967</v>
      </c>
      <c r="G8" s="47">
        <f>G6-G7</f>
        <v>-10.07370368424614</v>
      </c>
    </row>
    <row r="9" spans="1:7" ht="66" customHeight="1" thickBot="1">
      <c r="A9" s="54"/>
      <c r="B9" s="69" t="s">
        <v>39</v>
      </c>
      <c r="C9" s="70">
        <f>'Annexe 20 - H 6'!C11+'Annexe 20 - H 6'!E11+'Annexe 20 - H 6'!F11+'Annexe 20 - H 6'!G11</f>
        <v>70.82398693634482</v>
      </c>
      <c r="D9" s="69">
        <f>'Annexe 20 - H 7'!C11+'Annexe 20 - H 7'!E11+'Annexe 20 - H 7'!F11+'Annexe 20 - H 7'!G11</f>
        <v>62.30841346073978</v>
      </c>
      <c r="E9" s="69">
        <f>'Annexe 20 - H 8'!C11+'Annexe 20 - H 8'!E11+'Annexe 20 - H 8'!F11+'Annexe 20 - H 8'!G11</f>
        <v>57.674469507472196</v>
      </c>
      <c r="F9" s="70">
        <f>'Annexe 20 - H 9'!C11+'Annexe 20 - H 9'!E11+'Annexe 20 - H 9'!F11+'Annexe 20 - H 9'!G11</f>
        <v>50.970569375463555</v>
      </c>
      <c r="G9" s="71">
        <f>'Annexe 20 - H 10'!C11+'Annexe 20 - H 10'!E11+'Annexe 20 - H 10'!F11+'Annexe 20 - H 10'!G11</f>
        <v>39.780786640189056</v>
      </c>
    </row>
    <row r="10" ht="12.75">
      <c r="B10" s="37"/>
    </row>
    <row r="11" ht="12.75">
      <c r="B11" s="37"/>
    </row>
    <row r="12" ht="12.75">
      <c r="B12" s="37"/>
    </row>
  </sheetData>
  <mergeCells count="2">
    <mergeCell ref="C1:G1"/>
    <mergeCell ref="A1:B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5">
      <selection activeCell="A10" sqref="A10:B10"/>
    </sheetView>
  </sheetViews>
  <sheetFormatPr defaultColWidth="11.421875" defaultRowHeight="12.75"/>
  <cols>
    <col min="1" max="1" width="18.140625" style="0" customWidth="1"/>
    <col min="2" max="2" width="35.00390625" style="0" customWidth="1"/>
    <col min="3" max="3" width="17.00390625" style="0" customWidth="1"/>
    <col min="4" max="4" width="12.421875" style="0" customWidth="1"/>
    <col min="5" max="5" width="13.8515625" style="0" customWidth="1"/>
    <col min="6" max="6" width="13.57421875" style="0" customWidth="1"/>
    <col min="7" max="7" width="12.7109375" style="0" customWidth="1"/>
    <col min="8" max="8" width="16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53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'[6]stock-flux-franchMV-1,4SMIC'!C4*C16</f>
        <v>201803.25108000962</v>
      </c>
      <c r="D3" s="8">
        <f>'[6]stock-flux-franchMV-1,4SMIC'!D4*D16</f>
        <v>67168.681515</v>
      </c>
      <c r="E3" s="8">
        <f>'[6]stock-flux-franchMV-1,4SMIC'!E4*E16</f>
        <v>5723.3</v>
      </c>
      <c r="F3" s="8">
        <f>'[6]stock-flux-franchMV-1,4SMIC'!F4*F16</f>
        <v>84700</v>
      </c>
      <c r="G3" s="8">
        <f>'[6]stock-flux-franchMV-1,4SMIC'!G4*G16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'[6]stock-flux-franchMV-1,4SMIC'!C5*C16</f>
        <v>192948.3556440048</v>
      </c>
      <c r="D4" s="12">
        <f>'[6]stock-flux-franchMV-1,4SMIC'!D5*D16</f>
        <v>66803.27325749998</v>
      </c>
      <c r="E4" s="12">
        <f>'[6]stock-flux-franchMV-1,4SMIC'!E5*E16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'[6]stock-franchMV-1,4SMIC'!F5*F17</f>
        <v>22050</v>
      </c>
      <c r="G5" s="15">
        <f>'[6]stock-franchMV-1,4SMIC'!G5*G17</f>
        <v>12600</v>
      </c>
      <c r="H5" s="9">
        <f t="shared" si="0"/>
        <v>34650</v>
      </c>
    </row>
    <row r="6" spans="1:8" ht="54.75" customHeight="1" thickBot="1">
      <c r="A6" s="17" t="s">
        <v>13</v>
      </c>
      <c r="B6" s="7" t="s">
        <v>14</v>
      </c>
      <c r="C6" s="18">
        <f>C7*1000000/C4/12</f>
        <v>121.0865458102365</v>
      </c>
      <c r="D6" s="18">
        <f>D7*1000000/D4/12</f>
        <v>137.55090973162103</v>
      </c>
      <c r="E6" s="18">
        <f>E7*1000000/E4/12</f>
        <v>57.88670345908997</v>
      </c>
      <c r="F6" s="18">
        <f>F7*1000000/F5/6</f>
        <v>202.2741062187063</v>
      </c>
      <c r="G6" s="18">
        <f>G7*1000000/G5/6</f>
        <v>142.37609214458408</v>
      </c>
      <c r="H6" s="9">
        <f t="shared" si="0"/>
        <v>661.1743573642378</v>
      </c>
    </row>
    <row r="7" spans="1:8" ht="39.75" customHeight="1" thickBot="1">
      <c r="A7" s="19" t="s">
        <v>15</v>
      </c>
      <c r="B7" s="20" t="s">
        <v>16</v>
      </c>
      <c r="C7" s="21">
        <f>'[6]stock-flux-franchMV-1,4SMIC'!C8*C15*C16</f>
        <v>280.3613988563711</v>
      </c>
      <c r="D7" s="21">
        <f>'[6]stock-flux-franchMV-1,4SMIC'!D8*D15*D16</f>
        <v>110.2662121154303</v>
      </c>
      <c r="E7" s="21">
        <f>'[6]stock-flux-franchMV-1,4SMIC'!E8*E15*E16</f>
        <v>3.975635638888916</v>
      </c>
      <c r="F7" s="21">
        <f>'[6]stock-franchMV-1,4SMIC'!F7*F17*F15</f>
        <v>26.760864252734844</v>
      </c>
      <c r="G7" s="21">
        <f>'[6]stock-franchMV-1,4SMIC'!G7*G17*G15</f>
        <v>10.763632566130557</v>
      </c>
      <c r="H7" s="72">
        <f t="shared" si="0"/>
        <v>432.1277434295558</v>
      </c>
    </row>
    <row r="8" spans="1:8" ht="52.5" customHeight="1" thickBot="1">
      <c r="A8" s="22" t="s">
        <v>17</v>
      </c>
      <c r="B8" s="73" t="s">
        <v>40</v>
      </c>
      <c r="C8" s="23">
        <f>'[6]stock-flux-franchMV-1,4SMIC'!C9*C16</f>
        <v>39.36551689754069</v>
      </c>
      <c r="D8" s="23">
        <f>'[6]stock-flux-franchMV-1,4SMIC'!D9*D16</f>
        <v>3.7557193857427427</v>
      </c>
      <c r="E8" s="23">
        <f>'[6]stock-flux-franchMV-1,4SMIC'!E9*E16</f>
        <v>1.1164372310848893</v>
      </c>
      <c r="F8" s="24">
        <f>'[6]stock-franchMV-1,4SMIC'!F8*F17</f>
        <v>3.7320715996850367</v>
      </c>
      <c r="G8" s="24">
        <f>'[6]stock-franchMV-1,4SMIC'!G8*G17</f>
        <v>4.067871881795479</v>
      </c>
      <c r="H8" s="9">
        <f t="shared" si="0"/>
        <v>52.03761699584883</v>
      </c>
    </row>
    <row r="9" spans="1:8" ht="52.5" customHeight="1" thickBot="1">
      <c r="A9" s="22" t="s">
        <v>18</v>
      </c>
      <c r="B9" s="25" t="s">
        <v>19</v>
      </c>
      <c r="C9" s="26">
        <f>C7-C8</f>
        <v>240.99588195883044</v>
      </c>
      <c r="D9" s="26">
        <f>D7-D8</f>
        <v>106.51049272968757</v>
      </c>
      <c r="E9" s="26">
        <f>E7-E8</f>
        <v>2.8591984078040267</v>
      </c>
      <c r="F9" s="26">
        <f>F7-F8</f>
        <v>23.02879265304981</v>
      </c>
      <c r="G9" s="26">
        <f>G7-G8</f>
        <v>6.695760684335078</v>
      </c>
      <c r="H9" s="72">
        <f t="shared" si="0"/>
        <v>380.0901264337069</v>
      </c>
    </row>
    <row r="10" spans="1:8" ht="56.25" customHeight="1" thickBot="1">
      <c r="A10" s="27" t="s">
        <v>20</v>
      </c>
      <c r="B10" s="28" t="s">
        <v>21</v>
      </c>
      <c r="C10" s="29">
        <f>'[6]stock-flux-franchMV-1,4SMIC'!C11*C15*C16</f>
        <v>186.8322352338807</v>
      </c>
      <c r="D10" s="29">
        <f>'[6]stock-flux-franchMV-1,4SMIC'!D11*D15*D16</f>
        <v>153.23519434329037</v>
      </c>
      <c r="E10" s="30"/>
      <c r="F10" s="30">
        <f>'[6]stock-franchMV-1,4SMIC'!F10*F17*F15</f>
        <v>15.923411533793825</v>
      </c>
      <c r="G10" s="30"/>
      <c r="H10" s="9">
        <f t="shared" si="0"/>
        <v>355.9908411109649</v>
      </c>
    </row>
    <row r="11" spans="1:8" ht="40.5" customHeight="1" thickBot="1">
      <c r="A11" s="19" t="s">
        <v>22</v>
      </c>
      <c r="B11" s="20" t="s">
        <v>23</v>
      </c>
      <c r="C11" s="31">
        <f>C9-C10</f>
        <v>54.16364672494973</v>
      </c>
      <c r="D11" s="32">
        <f>D9-D10</f>
        <v>-46.724701613602804</v>
      </c>
      <c r="E11" s="31">
        <f>E9-E10</f>
        <v>2.8591984078040267</v>
      </c>
      <c r="F11" s="31">
        <f>F9-F10</f>
        <v>7.105381119255984</v>
      </c>
      <c r="G11" s="31">
        <f>G9-G10</f>
        <v>6.695760684335078</v>
      </c>
      <c r="H11" s="72">
        <f t="shared" si="0"/>
        <v>24.099285322742013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18.140625" style="0" customWidth="1"/>
    <col min="2" max="2" width="35.00390625" style="0" customWidth="1"/>
    <col min="3" max="3" width="17.00390625" style="0" customWidth="1"/>
    <col min="4" max="4" width="12.421875" style="0" customWidth="1"/>
    <col min="5" max="5" width="13.8515625" style="0" customWidth="1"/>
    <col min="6" max="6" width="13.57421875" style="0" customWidth="1"/>
    <col min="7" max="7" width="12.7109375" style="0" customWidth="1"/>
    <col min="8" max="8" width="16.421875" style="0" customWidth="1"/>
  </cols>
  <sheetData>
    <row r="1" spans="1:8" ht="65.25" customHeight="1" thickBot="1">
      <c r="A1" s="80" t="s">
        <v>0</v>
      </c>
      <c r="B1" s="81"/>
      <c r="C1" s="81"/>
      <c r="D1" s="81"/>
      <c r="E1" s="81"/>
      <c r="F1" s="81"/>
      <c r="G1" s="81"/>
      <c r="H1" s="81"/>
    </row>
    <row r="2" spans="1:8" ht="30" customHeight="1" thickBot="1">
      <c r="A2" s="76" t="s">
        <v>57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'[8]stock-flux-franchMV-1,3SMIC'!C4*C16</f>
        <v>201803.25108000962</v>
      </c>
      <c r="D3" s="8">
        <f>'[8]stock-flux-franchMV-1,3SMIC'!D4*D16</f>
        <v>67168.681515</v>
      </c>
      <c r="E3" s="8">
        <f>'[8]stock-flux-franchMV-1,3SMIC'!E4*E16</f>
        <v>5723.3</v>
      </c>
      <c r="F3" s="8">
        <f>'[8]stock-flux-franchMV-1,3SMIC'!F4*F16</f>
        <v>84700</v>
      </c>
      <c r="G3" s="8">
        <f>'[8]stock-flux-franchMV-1,3SMIC'!G4*G16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'[8]stock-flux-franchMV-1,3SMIC'!C5*C16</f>
        <v>192948.3556440048</v>
      </c>
      <c r="D4" s="12">
        <f>'[8]stock-flux-franchMV-1,3SMIC'!D5*D16</f>
        <v>66803.27325749998</v>
      </c>
      <c r="E4" s="12">
        <f>'[8]stock-flux-franchMV-1,3SMIC'!E5*E16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'[8]stock-franchMV-1,3SMIC'!F5*F17</f>
        <v>22050</v>
      </c>
      <c r="G5" s="15">
        <f>'[8]stock-franchMV-1,3SMIC'!G5*G17</f>
        <v>12600</v>
      </c>
      <c r="H5" s="9">
        <f t="shared" si="0"/>
        <v>34650</v>
      </c>
    </row>
    <row r="6" spans="1:8" ht="54.75" customHeight="1" thickBot="1">
      <c r="A6" s="17" t="s">
        <v>13</v>
      </c>
      <c r="B6" s="7" t="s">
        <v>14</v>
      </c>
      <c r="C6" s="18">
        <f>C7*1000000/C4/12</f>
        <v>121.0865458102365</v>
      </c>
      <c r="D6" s="18">
        <f>D7*1000000/D4/12</f>
        <v>137.55090973162103</v>
      </c>
      <c r="E6" s="18">
        <f>E7*1000000/E4/12</f>
        <v>57.88670345908997</v>
      </c>
      <c r="F6" s="18">
        <f>F7*1000000/F5/6</f>
        <v>202.2741062187063</v>
      </c>
      <c r="G6" s="18">
        <f>G7*1000000/G5/6</f>
        <v>142.37609214458408</v>
      </c>
      <c r="H6" s="9">
        <f t="shared" si="0"/>
        <v>661.1743573642378</v>
      </c>
    </row>
    <row r="7" spans="1:8" ht="39.75" customHeight="1" thickBot="1">
      <c r="A7" s="19" t="s">
        <v>15</v>
      </c>
      <c r="B7" s="20" t="s">
        <v>16</v>
      </c>
      <c r="C7" s="21">
        <f>'[8]stock-flux-franchMV-1,3SMIC'!C8*C15*C16</f>
        <v>280.3613988563711</v>
      </c>
      <c r="D7" s="21">
        <f>'[8]stock-flux-franchMV-1,3SMIC'!D8*D15*D16</f>
        <v>110.2662121154303</v>
      </c>
      <c r="E7" s="21">
        <f>'[8]stock-flux-franchMV-1,3SMIC'!E8*E15*E16</f>
        <v>3.975635638888916</v>
      </c>
      <c r="F7" s="21">
        <f>'[8]stock-franchMV-1,3SMIC'!F7*F17*F15</f>
        <v>26.760864252734844</v>
      </c>
      <c r="G7" s="21">
        <f>'[8]stock-franchMV-1,3SMIC'!G7*G17*G15</f>
        <v>10.763632566130557</v>
      </c>
      <c r="H7" s="72">
        <f t="shared" si="0"/>
        <v>432.1277434295558</v>
      </c>
    </row>
    <row r="8" spans="1:8" ht="52.5" customHeight="1" thickBot="1">
      <c r="A8" s="22" t="s">
        <v>17</v>
      </c>
      <c r="B8" s="74" t="s">
        <v>41</v>
      </c>
      <c r="C8" s="23">
        <f>'[8]stock-flux-franchMV-1,3SMIC'!C9*C16</f>
        <v>46.37945466240272</v>
      </c>
      <c r="D8" s="23">
        <f>'[8]stock-flux-franchMV-1,3SMIC'!D9*D16</f>
        <v>4.448286866274129</v>
      </c>
      <c r="E8" s="23">
        <f>'[8]stock-flux-franchMV-1,3SMIC'!E9*E16</f>
        <v>1.3153580601339676</v>
      </c>
      <c r="F8" s="24">
        <f>'[8]stock-franchMV-1,3SMIC'!F8*F17</f>
        <v>4.396622437343616</v>
      </c>
      <c r="G8" s="24">
        <f>'[8]stock-franchMV-1,3SMIC'!G8*G17</f>
        <v>4.7060359258308155</v>
      </c>
      <c r="H8" s="9">
        <f t="shared" si="0"/>
        <v>61.245757951985254</v>
      </c>
    </row>
    <row r="9" spans="1:8" ht="52.5" customHeight="1" thickBot="1">
      <c r="A9" s="22" t="s">
        <v>18</v>
      </c>
      <c r="B9" s="25" t="s">
        <v>19</v>
      </c>
      <c r="C9" s="26">
        <f>C7-C8</f>
        <v>233.9819441939684</v>
      </c>
      <c r="D9" s="26">
        <f>D7-D8</f>
        <v>105.81792524915618</v>
      </c>
      <c r="E9" s="26">
        <f>E7-E8</f>
        <v>2.6602775787549486</v>
      </c>
      <c r="F9" s="26">
        <f>F7-F8</f>
        <v>22.364241815391228</v>
      </c>
      <c r="G9" s="26">
        <f>G7-G8</f>
        <v>6.057596640299741</v>
      </c>
      <c r="H9" s="72">
        <f t="shared" si="0"/>
        <v>370.8819854775705</v>
      </c>
    </row>
    <row r="10" spans="1:8" ht="56.25" customHeight="1" thickBot="1">
      <c r="A10" s="27" t="s">
        <v>20</v>
      </c>
      <c r="B10" s="28" t="s">
        <v>21</v>
      </c>
      <c r="C10" s="29">
        <f>'[8]stock-flux-franchMV-1,3SMIC'!C11*C15*C16</f>
        <v>186.8322352338807</v>
      </c>
      <c r="D10" s="29">
        <f>'[8]stock-flux-franchMV-1,3SMIC'!D11*D15*D16</f>
        <v>153.23519434329037</v>
      </c>
      <c r="E10" s="30"/>
      <c r="F10" s="30">
        <f>'[8]stock-franchMV-1,3SMIC'!F10*F17*F15</f>
        <v>15.923411533793825</v>
      </c>
      <c r="G10" s="30"/>
      <c r="H10" s="9">
        <f t="shared" si="0"/>
        <v>355.9908411109649</v>
      </c>
    </row>
    <row r="11" spans="1:8" ht="40.5" customHeight="1" thickBot="1">
      <c r="A11" s="19" t="s">
        <v>22</v>
      </c>
      <c r="B11" s="20" t="s">
        <v>23</v>
      </c>
      <c r="C11" s="31">
        <f>C9-C10</f>
        <v>47.14970896008768</v>
      </c>
      <c r="D11" s="32">
        <f>D9-D10</f>
        <v>-47.4172690941342</v>
      </c>
      <c r="E11" s="31">
        <f>E9-E10</f>
        <v>2.6602775787549486</v>
      </c>
      <c r="F11" s="31">
        <f>F9-F10</f>
        <v>6.440830281597403</v>
      </c>
      <c r="G11" s="31">
        <f>G9-G10</f>
        <v>6.057596640299741</v>
      </c>
      <c r="H11" s="72">
        <f t="shared" si="0"/>
        <v>14.891144366605573</v>
      </c>
    </row>
    <row r="14" spans="3:7" ht="31.5" hidden="1">
      <c r="C14" s="33" t="s">
        <v>1</v>
      </c>
      <c r="D14" s="34" t="s">
        <v>2</v>
      </c>
      <c r="E14" s="35" t="s">
        <v>3</v>
      </c>
      <c r="F14" s="35" t="s">
        <v>4</v>
      </c>
      <c r="G14" s="35" t="s">
        <v>5</v>
      </c>
    </row>
    <row r="15" spans="2:7" ht="12.75" hidden="1">
      <c r="B15" s="36" t="s">
        <v>24</v>
      </c>
      <c r="C15" s="36">
        <v>1.0202</v>
      </c>
      <c r="D15" s="36">
        <v>1.0202</v>
      </c>
      <c r="E15" s="36">
        <v>1.0202</v>
      </c>
      <c r="F15" s="36">
        <v>1.0202</v>
      </c>
      <c r="G15" s="36">
        <v>1.0202</v>
      </c>
    </row>
    <row r="16" spans="2:7" ht="12.75" hidden="1">
      <c r="B16" s="36" t="s">
        <v>25</v>
      </c>
      <c r="C16" s="36">
        <v>1.0962</v>
      </c>
      <c r="D16" s="36">
        <v>1.011</v>
      </c>
      <c r="E16" s="36">
        <v>1.1</v>
      </c>
      <c r="F16" s="36">
        <f>1.1</f>
        <v>1.1</v>
      </c>
      <c r="G16" s="36">
        <f>1.1</f>
        <v>1.1</v>
      </c>
    </row>
    <row r="17" spans="2:7" ht="12.75" hidden="1">
      <c r="B17" s="36" t="s">
        <v>26</v>
      </c>
      <c r="C17" s="36"/>
      <c r="D17" s="36"/>
      <c r="E17" s="36">
        <v>0.1</v>
      </c>
      <c r="F17" s="36">
        <v>0.3</v>
      </c>
      <c r="G17" s="36">
        <v>0.3</v>
      </c>
    </row>
    <row r="18" ht="12.75" hidden="1"/>
    <row r="19" spans="2:9" ht="63.75" hidden="1">
      <c r="B19" s="37" t="s">
        <v>27</v>
      </c>
      <c r="I19" s="38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Changer ce nom</cp:lastModifiedBy>
  <cp:lastPrinted>2003-04-23T07:31:50Z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