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tabRatio="599" firstSheet="9" activeTab="11"/>
  </bookViews>
  <sheets>
    <sheet name="Annexe 12 -Synthèse stock" sheetId="1" r:id="rId1"/>
    <sheet name="Annexe 12 - H 1" sheetId="2" r:id="rId2"/>
    <sheet name="Annexe 12 - H 2" sheetId="3" r:id="rId3"/>
    <sheet name="Annexe 12 - H 3" sheetId="4" r:id="rId4"/>
    <sheet name="Annexe 12 - H 4" sheetId="5" r:id="rId5"/>
    <sheet name="Annexe 12 - H 5" sheetId="6" r:id="rId6"/>
    <sheet name="Annexe 16 - Synthèse stock-flux" sheetId="7" r:id="rId7"/>
    <sheet name="Annexe 16 - H 6" sheetId="8" r:id="rId8"/>
    <sheet name="Annexe 16 - H 7" sheetId="9" r:id="rId9"/>
    <sheet name="Annexe 16 - H 8" sheetId="10" r:id="rId10"/>
    <sheet name="Annexe 16 - H 9" sheetId="11" r:id="rId11"/>
    <sheet name="Annexe 16 - H 10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<sst xmlns="http://schemas.openxmlformats.org/spreadsheetml/2006/main" count="288" uniqueCount="53">
  <si>
    <t>D</t>
  </si>
  <si>
    <t>Coût brut du dispositif après application de la cotation (M€)</t>
  </si>
  <si>
    <t>E</t>
  </si>
  <si>
    <t>F=D - E</t>
  </si>
  <si>
    <t>Coût net pour les financeurs publics</t>
  </si>
  <si>
    <t>H=F - G</t>
  </si>
  <si>
    <t xml:space="preserve">Impact de la réforme pour les finances publiques </t>
  </si>
  <si>
    <t>Impact sur le budget de l'Etat</t>
  </si>
  <si>
    <t>Montant du prélèvement (en M€)</t>
  </si>
  <si>
    <t>H 1</t>
  </si>
  <si>
    <t>H 2</t>
  </si>
  <si>
    <t>H 3</t>
  </si>
  <si>
    <t>H 4</t>
  </si>
  <si>
    <t>Réforme appliquée aux stocks
HYPOTHESES</t>
  </si>
  <si>
    <t>Réforme appliquée aux stocks TE/CE - TPSA et aux flux des mandats spéciaux et des gérances de tutelle 
HYPOTHESES</t>
  </si>
  <si>
    <t>H 5</t>
  </si>
  <si>
    <t>H 6</t>
  </si>
  <si>
    <t>H 9</t>
  </si>
  <si>
    <t>H 7</t>
  </si>
  <si>
    <t xml:space="preserve">H 8 </t>
  </si>
  <si>
    <t>H 10</t>
  </si>
  <si>
    <t xml:space="preserve">Franchise MV-AAH - Seuil 1,4 SMIC - Taux 7,5 et 16,5% </t>
  </si>
  <si>
    <t xml:space="preserve">Franchise MV-AAH - Seuil 1,3 SMIC - Taux 9,5 et 19% </t>
  </si>
  <si>
    <t xml:space="preserve">Franchise MV-AAH - Seuil 1,2 SMIC - Taux 12 et 22 % </t>
  </si>
  <si>
    <t>Exonération MV-AAH inclus - Seuil 1,4 SMIC - Taux 3%, 7% et 13,5 %</t>
  </si>
  <si>
    <t>Exonération MV-AAH inclus - Seuil 1,2 SMIC - Taux 3%, 9,5% et 19,5%</t>
  </si>
  <si>
    <t>TPSA</t>
  </si>
  <si>
    <t>Gérance privée</t>
  </si>
  <si>
    <t>Equilibre financier de la réforme appliqué à la totalité des mesures TE/CE et TPSA et aux flux des mandats spéciaux et des gérances de tutelle en 2004</t>
  </si>
  <si>
    <t>TE-CE</t>
  </si>
  <si>
    <t>Mandats spéciaux</t>
  </si>
  <si>
    <t>Gérance hospitalière</t>
  </si>
  <si>
    <t>TOTAL</t>
  </si>
  <si>
    <t>A</t>
  </si>
  <si>
    <t xml:space="preserve">Nombre de mesures au 31/12/04 </t>
  </si>
  <si>
    <t>B</t>
  </si>
  <si>
    <t>Nombre de mesures en moyenne financées dans l'année 2004</t>
  </si>
  <si>
    <t>B (2)</t>
  </si>
  <si>
    <t>Nombre de mesures nouvelles en 2004</t>
  </si>
  <si>
    <t>stock:C=D/B/12
flux: C=D/B(2)/6</t>
  </si>
  <si>
    <t>Coût moyen brut unitaire mensuel après application de la cotation (en €)</t>
  </si>
  <si>
    <t>G</t>
  </si>
  <si>
    <t>Estimation des ressources publiques en 2004 en M€ à dispositif constant (Etat et sécurité sociale)</t>
  </si>
  <si>
    <t>C=D/B/12</t>
  </si>
  <si>
    <t xml:space="preserve">Equilibre financier de la réforme appliqué à la totalité des mesures en 2004 </t>
  </si>
  <si>
    <t xml:space="preserve">Cotation Fédérations </t>
  </si>
  <si>
    <t xml:space="preserve">65 mesures </t>
  </si>
  <si>
    <t>Prélèvement: franchise MV-AAH - Seuil 1,4 SMIC - Taux 7,5 et 16,5% (en M€)</t>
  </si>
  <si>
    <t>Prélèvement: franchise MV-AAH - Seuil 1,3 SMIC - Taux 9,5 et 19% (en M€)</t>
  </si>
  <si>
    <t>Prélèvement: franchise MV-AAH - Seuil 1,2 SMIC - Taux 12 et 22 % (en M€)</t>
  </si>
  <si>
    <t>Prélevement: exonération MV-AAH inclus - Seuil 1,4 SMIC - Taux 3%, 7% et 13,5 %</t>
  </si>
  <si>
    <t>Prélèvement: Exo MV et seuil 1,2 SMIC
(Taux: 3 %, 9,5% et 20 %) (en M€)</t>
  </si>
  <si>
    <r>
      <t xml:space="preserve">Cotation Fédérations -
</t>
    </r>
    <r>
      <rPr>
        <b/>
        <u val="single"/>
        <sz val="12"/>
        <rFont val="Arial"/>
        <family val="2"/>
      </rPr>
      <t xml:space="preserve"> ANNEXE 12- Synthèse des hypothèses 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</si>
</sst>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\ ###\ ##0.00&quot; €&quot;;\-#\ ###\ ##0.00&quot; €&quot;"/>
    <numFmt numFmtId="180" formatCode="0.0%"/>
    <numFmt numFmtId="181" formatCode="_-* #,##0\ _€_-;\-* #,##0\ _€_-;_-* &quot;-&quot;??\ _€_-;_-@_-"/>
    <numFmt numFmtId="182" formatCode="_-* #,##0.0\ _€_-;\-* #,##0.0\ _€_-;_-* &quot;-&quot;??\ _€_-;_-@_-"/>
    <numFmt numFmtId="183" formatCode="_-* #,##0.000\ _€_-;\-* #,##0.000\ _€_-;_-* &quot;-&quot;??\ _€_-;_-@_-"/>
    <numFmt numFmtId="184" formatCode="_-* #,##0.0\ _F_-;\-* #,##0.0\ _F_-;_-* &quot;-&quot;??\ _F_-;_-@_-"/>
    <numFmt numFmtId="185" formatCode="_-* #,##0\ _F_-;\-* #,##0\ _F_-;_-* &quot;-&quot;??\ _F_-;_-@_-"/>
    <numFmt numFmtId="186" formatCode="_-* #,##0.000\ _F_-;\-* #,##0.000\ _F_-;_-* &quot;-&quot;??\ _F_-;_-@_-"/>
    <numFmt numFmtId="187" formatCode="#,##0.00_ ;\-#,##0.00\ "/>
    <numFmt numFmtId="188" formatCode="#,##0_ ;[Red]\-#,##0\ "/>
    <numFmt numFmtId="189" formatCode="#,##0.00_ ;[Red]\-#,##0.00\ "/>
    <numFmt numFmtId="190" formatCode="#,##0.0_ ;[Red]\-#,##0.0\ "/>
    <numFmt numFmtId="191" formatCode="_-* #,##0.0000\ _€_-;\-* #,##0.0000\ _€_-;_-* &quot;-&quot;??\ _€_-;_-@_-"/>
    <numFmt numFmtId="192" formatCode="0.000%"/>
    <numFmt numFmtId="193" formatCode="0.0000%"/>
    <numFmt numFmtId="194" formatCode="_-* #,##0.0\ _F_-;\-* #,##0.0\ _F_-;_-* &quot;-&quot;?\ _F_-;_-@_-"/>
    <numFmt numFmtId="195" formatCode="#,##0.0\ _€"/>
    <numFmt numFmtId="196" formatCode="#,##0\ &quot;€&quot;"/>
    <numFmt numFmtId="197" formatCode="#,##0.00\ &quot;€&quot;"/>
    <numFmt numFmtId="198" formatCode="_-* #,##0.0\ _€_-;\-* #,##0.0\ _€_-;_-* &quot;-&quot;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\ _€_-;\-* #,##0.000\ _€_-;_-* &quot;-&quot;???\ _€_-;_-@_-"/>
  </numFmts>
  <fonts count="12">
    <font>
      <sz val="10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28" applyFont="1" applyAlignment="1">
      <alignment vertical="center"/>
      <protection/>
    </xf>
    <xf numFmtId="181" fontId="5" fillId="0" borderId="1" xfId="15" applyNumberFormat="1" applyFont="1" applyBorder="1" applyAlignment="1">
      <alignment horizontal="center" vertical="center" wrapText="1"/>
    </xf>
    <xf numFmtId="182" fontId="5" fillId="2" borderId="2" xfId="15" applyNumberFormat="1" applyFont="1" applyFill="1" applyBorder="1" applyAlignment="1">
      <alignment horizontal="center" vertical="center"/>
    </xf>
    <xf numFmtId="181" fontId="5" fillId="0" borderId="3" xfId="15" applyNumberFormat="1" applyFont="1" applyBorder="1" applyAlignment="1">
      <alignment horizontal="center" vertical="center" wrapText="1"/>
    </xf>
    <xf numFmtId="182" fontId="5" fillId="0" borderId="2" xfId="15" applyNumberFormat="1" applyFont="1" applyFill="1" applyBorder="1" applyAlignment="1">
      <alignment horizontal="center" vertical="center"/>
    </xf>
    <xf numFmtId="182" fontId="5" fillId="2" borderId="4" xfId="15" applyNumberFormat="1" applyFont="1" applyFill="1" applyBorder="1" applyAlignment="1">
      <alignment horizontal="center" vertical="center" wrapText="1"/>
    </xf>
    <xf numFmtId="181" fontId="5" fillId="0" borderId="5" xfId="15" applyNumberFormat="1" applyFont="1" applyBorder="1" applyAlignment="1">
      <alignment horizontal="center" vertical="center" wrapText="1"/>
    </xf>
    <xf numFmtId="182" fontId="4" fillId="0" borderId="6" xfId="15" applyNumberFormat="1" applyFont="1" applyBorder="1" applyAlignment="1">
      <alignment vertical="center"/>
    </xf>
    <xf numFmtId="182" fontId="5" fillId="0" borderId="6" xfId="15" applyNumberFormat="1" applyFont="1" applyFill="1" applyBorder="1" applyAlignment="1">
      <alignment vertical="center" wrapText="1"/>
    </xf>
    <xf numFmtId="182" fontId="4" fillId="0" borderId="7" xfId="15" applyNumberFormat="1" applyFont="1" applyBorder="1" applyAlignment="1">
      <alignment vertical="center"/>
    </xf>
    <xf numFmtId="182" fontId="4" fillId="0" borderId="7" xfId="15" applyNumberFormat="1" applyFont="1" applyFill="1" applyBorder="1" applyAlignment="1">
      <alignment vertical="center" wrapText="1"/>
    </xf>
    <xf numFmtId="182" fontId="5" fillId="0" borderId="7" xfId="15" applyNumberFormat="1" applyFont="1" applyFill="1" applyBorder="1" applyAlignment="1">
      <alignment vertical="center" wrapText="1"/>
    </xf>
    <xf numFmtId="182" fontId="4" fillId="0" borderId="8" xfId="15" applyNumberFormat="1" applyFont="1" applyBorder="1" applyAlignment="1">
      <alignment vertical="center"/>
    </xf>
    <xf numFmtId="182" fontId="5" fillId="0" borderId="8" xfId="15" applyNumberFormat="1" applyFont="1" applyFill="1" applyBorder="1" applyAlignment="1">
      <alignment vertical="center" wrapText="1"/>
    </xf>
    <xf numFmtId="182" fontId="0" fillId="2" borderId="2" xfId="15" applyNumberFormat="1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28" applyFont="1" applyAlignment="1">
      <alignment vertical="center" wrapText="1"/>
      <protection/>
    </xf>
    <xf numFmtId="182" fontId="4" fillId="0" borderId="6" xfId="15" applyNumberFormat="1" applyFont="1" applyBorder="1" applyAlignment="1">
      <alignment vertical="center" wrapText="1"/>
    </xf>
    <xf numFmtId="182" fontId="5" fillId="0" borderId="9" xfId="15" applyNumberFormat="1" applyFont="1" applyFill="1" applyBorder="1" applyAlignment="1">
      <alignment horizontal="center" vertical="center" wrapText="1"/>
    </xf>
    <xf numFmtId="182" fontId="5" fillId="0" borderId="6" xfId="15" applyNumberFormat="1" applyFont="1" applyFill="1" applyBorder="1" applyAlignment="1">
      <alignment horizontal="center" vertical="center" wrapText="1"/>
    </xf>
    <xf numFmtId="182" fontId="4" fillId="0" borderId="7" xfId="15" applyNumberFormat="1" applyFont="1" applyBorder="1" applyAlignment="1">
      <alignment vertical="center" wrapText="1"/>
    </xf>
    <xf numFmtId="178" fontId="5" fillId="0" borderId="2" xfId="15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78" fontId="5" fillId="0" borderId="2" xfId="0" applyNumberFormat="1" applyFont="1" applyBorder="1" applyAlignment="1">
      <alignment vertical="center"/>
    </xf>
    <xf numFmtId="178" fontId="5" fillId="2" borderId="2" xfId="0" applyNumberFormat="1" applyFont="1" applyFill="1" applyBorder="1" applyAlignment="1">
      <alignment vertical="center"/>
    </xf>
    <xf numFmtId="178" fontId="5" fillId="0" borderId="2" xfId="0" applyNumberFormat="1" applyFont="1" applyBorder="1" applyAlignment="1">
      <alignment vertical="center" wrapText="1"/>
    </xf>
    <xf numFmtId="178" fontId="5" fillId="2" borderId="2" xfId="0" applyNumberFormat="1" applyFont="1" applyFill="1" applyBorder="1" applyAlignment="1">
      <alignment vertical="center" wrapText="1"/>
    </xf>
    <xf numFmtId="178" fontId="5" fillId="0" borderId="0" xfId="0" applyNumberFormat="1" applyFont="1" applyBorder="1" applyAlignment="1">
      <alignment vertical="center" wrapText="1"/>
    </xf>
    <xf numFmtId="182" fontId="4" fillId="0" borderId="8" xfId="15" applyNumberFormat="1" applyFont="1" applyBorder="1" applyAlignment="1">
      <alignment vertical="center" wrapText="1"/>
    </xf>
    <xf numFmtId="182" fontId="0" fillId="2" borderId="2" xfId="15" applyNumberFormat="1" applyFont="1" applyFill="1" applyBorder="1" applyAlignment="1">
      <alignment wrapText="1"/>
    </xf>
    <xf numFmtId="182" fontId="5" fillId="2" borderId="2" xfId="15" applyNumberFormat="1" applyFont="1" applyFill="1" applyBorder="1" applyAlignment="1">
      <alignment wrapText="1"/>
    </xf>
    <xf numFmtId="182" fontId="5" fillId="2" borderId="11" xfId="15" applyNumberFormat="1" applyFont="1" applyFill="1" applyBorder="1" applyAlignment="1">
      <alignment horizontal="center" vertical="center" wrapText="1"/>
    </xf>
    <xf numFmtId="182" fontId="5" fillId="2" borderId="2" xfId="15" applyNumberFormat="1" applyFont="1" applyFill="1" applyBorder="1" applyAlignment="1">
      <alignment vertical="center" wrapText="1"/>
    </xf>
    <xf numFmtId="182" fontId="5" fillId="2" borderId="4" xfId="15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181" fontId="5" fillId="0" borderId="0" xfId="15" applyNumberFormat="1" applyFont="1" applyBorder="1" applyAlignment="1">
      <alignment horizontal="center" vertical="center" wrapText="1"/>
    </xf>
    <xf numFmtId="0" fontId="4" fillId="0" borderId="0" xfId="28" applyFont="1">
      <alignment/>
      <protection/>
    </xf>
    <xf numFmtId="0" fontId="4" fillId="0" borderId="0" xfId="28" applyFont="1" applyAlignment="1">
      <alignment/>
      <protection/>
    </xf>
    <xf numFmtId="9" fontId="4" fillId="0" borderId="0" xfId="28" applyNumberFormat="1" applyFont="1" applyAlignment="1">
      <alignment/>
      <protection/>
    </xf>
    <xf numFmtId="181" fontId="5" fillId="0" borderId="12" xfId="15" applyNumberFormat="1" applyFont="1" applyBorder="1" applyAlignment="1">
      <alignment horizontal="center" vertical="center" wrapText="1"/>
    </xf>
    <xf numFmtId="181" fontId="5" fillId="0" borderId="13" xfId="15" applyNumberFormat="1" applyFont="1" applyBorder="1" applyAlignment="1">
      <alignment horizontal="center" vertical="center" wrapText="1"/>
    </xf>
    <xf numFmtId="181" fontId="5" fillId="0" borderId="14" xfId="15" applyNumberFormat="1" applyFont="1" applyBorder="1" applyAlignment="1">
      <alignment horizontal="center" vertical="center" wrapText="1"/>
    </xf>
    <xf numFmtId="181" fontId="5" fillId="0" borderId="2" xfId="15" applyNumberFormat="1" applyFont="1" applyBorder="1" applyAlignment="1">
      <alignment horizontal="center" vertical="center" wrapText="1"/>
    </xf>
    <xf numFmtId="181" fontId="8" fillId="0" borderId="15" xfId="15" applyNumberFormat="1" applyFont="1" applyBorder="1" applyAlignment="1">
      <alignment horizontal="center" vertical="center" wrapText="1"/>
    </xf>
    <xf numFmtId="181" fontId="4" fillId="0" borderId="0" xfId="15" applyNumberFormat="1" applyFont="1" applyAlignment="1">
      <alignment/>
    </xf>
    <xf numFmtId="0" fontId="4" fillId="0" borderId="6" xfId="28" applyFont="1" applyBorder="1" applyAlignment="1">
      <alignment/>
      <protection/>
    </xf>
    <xf numFmtId="181" fontId="4" fillId="0" borderId="6" xfId="15" applyNumberFormat="1" applyFont="1" applyBorder="1" applyAlignment="1">
      <alignment horizontal="left" vertical="center" wrapText="1"/>
    </xf>
    <xf numFmtId="181" fontId="4" fillId="0" borderId="6" xfId="15" applyNumberFormat="1" applyFont="1" applyBorder="1" applyAlignment="1">
      <alignment horizontal="center" vertical="center" wrapText="1"/>
    </xf>
    <xf numFmtId="181" fontId="4" fillId="0" borderId="9" xfId="15" applyNumberFormat="1" applyFont="1" applyBorder="1" applyAlignment="1">
      <alignment horizontal="center" vertical="center" wrapText="1"/>
    </xf>
    <xf numFmtId="181" fontId="4" fillId="0" borderId="16" xfId="15" applyNumberFormat="1" applyFont="1" applyBorder="1" applyAlignment="1">
      <alignment horizontal="center" vertical="center" wrapText="1"/>
    </xf>
    <xf numFmtId="0" fontId="4" fillId="0" borderId="7" xfId="28" applyFont="1" applyBorder="1" applyAlignment="1">
      <alignment/>
      <protection/>
    </xf>
    <xf numFmtId="181" fontId="4" fillId="0" borderId="7" xfId="15" applyNumberFormat="1" applyFont="1" applyBorder="1" applyAlignment="1">
      <alignment horizontal="left" vertical="center" wrapText="1"/>
    </xf>
    <xf numFmtId="181" fontId="4" fillId="0" borderId="7" xfId="15" applyNumberFormat="1" applyFont="1" applyBorder="1" applyAlignment="1">
      <alignment horizontal="center" vertical="center" wrapText="1"/>
    </xf>
    <xf numFmtId="181" fontId="4" fillId="0" borderId="17" xfId="15" applyNumberFormat="1" applyFont="1" applyBorder="1" applyAlignment="1">
      <alignment horizontal="center" vertical="center" wrapText="1"/>
    </xf>
    <xf numFmtId="181" fontId="4" fillId="0" borderId="18" xfId="15" applyNumberFormat="1" applyFont="1" applyBorder="1" applyAlignment="1">
      <alignment horizontal="center" vertical="center" wrapText="1"/>
    </xf>
    <xf numFmtId="182" fontId="4" fillId="0" borderId="0" xfId="15" applyNumberFormat="1" applyFont="1" applyAlignment="1">
      <alignment/>
    </xf>
    <xf numFmtId="0" fontId="4" fillId="0" borderId="19" xfId="28" applyFont="1" applyBorder="1">
      <alignment/>
      <protection/>
    </xf>
    <xf numFmtId="181" fontId="4" fillId="0" borderId="19" xfId="15" applyNumberFormat="1" applyFont="1" applyBorder="1" applyAlignment="1">
      <alignment horizontal="left" vertical="center" wrapText="1"/>
    </xf>
    <xf numFmtId="181" fontId="4" fillId="0" borderId="19" xfId="15" applyNumberFormat="1" applyFont="1" applyBorder="1" applyAlignment="1">
      <alignment horizontal="center" vertical="center" wrapText="1"/>
    </xf>
    <xf numFmtId="181" fontId="4" fillId="0" borderId="20" xfId="15" applyNumberFormat="1" applyFont="1" applyBorder="1" applyAlignment="1">
      <alignment horizontal="center" vertical="center" wrapText="1"/>
    </xf>
    <xf numFmtId="181" fontId="4" fillId="0" borderId="21" xfId="15" applyNumberFormat="1" applyFont="1" applyBorder="1" applyAlignment="1">
      <alignment horizontal="center" vertical="center" wrapText="1"/>
    </xf>
    <xf numFmtId="0" fontId="4" fillId="0" borderId="6" xfId="28" applyFont="1" applyBorder="1" applyAlignment="1">
      <alignment wrapText="1"/>
      <protection/>
    </xf>
    <xf numFmtId="182" fontId="4" fillId="0" borderId="6" xfId="15" applyNumberFormat="1" applyFont="1" applyBorder="1" applyAlignment="1">
      <alignment horizontal="center" vertical="center" wrapText="1"/>
    </xf>
    <xf numFmtId="182" fontId="4" fillId="0" borderId="9" xfId="15" applyNumberFormat="1" applyFont="1" applyBorder="1" applyAlignment="1">
      <alignment horizontal="center" vertical="center" wrapText="1"/>
    </xf>
    <xf numFmtId="182" fontId="4" fillId="0" borderId="16" xfId="15" applyNumberFormat="1" applyFont="1" applyBorder="1" applyAlignment="1">
      <alignment horizontal="center" vertical="center" wrapText="1"/>
    </xf>
    <xf numFmtId="0" fontId="4" fillId="0" borderId="19" xfId="28" applyFont="1" applyBorder="1" applyAlignment="1">
      <alignment/>
      <protection/>
    </xf>
    <xf numFmtId="181" fontId="5" fillId="2" borderId="19" xfId="15" applyNumberFormat="1" applyFont="1" applyFill="1" applyBorder="1" applyAlignment="1">
      <alignment vertical="center" wrapText="1"/>
    </xf>
    <xf numFmtId="182" fontId="5" fillId="2" borderId="19" xfId="15" applyNumberFormat="1" applyFont="1" applyFill="1" applyBorder="1" applyAlignment="1">
      <alignment horizontal="center" vertical="center"/>
    </xf>
    <xf numFmtId="182" fontId="5" fillId="2" borderId="20" xfId="15" applyNumberFormat="1" applyFont="1" applyFill="1" applyBorder="1" applyAlignment="1">
      <alignment horizontal="center" vertical="center"/>
    </xf>
    <xf numFmtId="182" fontId="5" fillId="2" borderId="21" xfId="15" applyNumberFormat="1" applyFont="1" applyFill="1" applyBorder="1" applyAlignment="1">
      <alignment horizontal="center" vertical="center" wrapText="1"/>
    </xf>
    <xf numFmtId="0" fontId="4" fillId="0" borderId="2" xfId="28" applyFont="1" applyBorder="1" applyAlignment="1">
      <alignment/>
      <protection/>
    </xf>
    <xf numFmtId="181" fontId="4" fillId="0" borderId="22" xfId="15" applyNumberFormat="1" applyFont="1" applyBorder="1" applyAlignment="1">
      <alignment vertical="center" wrapText="1"/>
    </xf>
    <xf numFmtId="182" fontId="4" fillId="0" borderId="2" xfId="15" applyNumberFormat="1" applyFont="1" applyBorder="1" applyAlignment="1">
      <alignment horizontal="center" vertical="center"/>
    </xf>
    <xf numFmtId="182" fontId="4" fillId="0" borderId="4" xfId="15" applyNumberFormat="1" applyFont="1" applyBorder="1" applyAlignment="1">
      <alignment horizontal="center" vertical="center"/>
    </xf>
    <xf numFmtId="182" fontId="4" fillId="0" borderId="2" xfId="15" applyNumberFormat="1" applyFont="1" applyFill="1" applyBorder="1" applyAlignment="1">
      <alignment horizontal="center" vertical="center"/>
    </xf>
    <xf numFmtId="178" fontId="4" fillId="0" borderId="2" xfId="28" applyNumberFormat="1" applyFont="1" applyBorder="1" applyAlignment="1">
      <alignment horizontal="center" vertical="center"/>
      <protection/>
    </xf>
    <xf numFmtId="182" fontId="5" fillId="0" borderId="15" xfId="15" applyNumberFormat="1" applyFont="1" applyBorder="1" applyAlignment="1">
      <alignment horizontal="center" vertical="center" wrapText="1"/>
    </xf>
    <xf numFmtId="181" fontId="5" fillId="2" borderId="2" xfId="15" applyNumberFormat="1" applyFont="1" applyFill="1" applyBorder="1" applyAlignment="1">
      <alignment vertical="center" wrapText="1"/>
    </xf>
    <xf numFmtId="182" fontId="5" fillId="2" borderId="2" xfId="15" applyNumberFormat="1" applyFont="1" applyFill="1" applyBorder="1" applyAlignment="1">
      <alignment horizontal="center" vertical="center" wrapText="1"/>
    </xf>
    <xf numFmtId="182" fontId="5" fillId="2" borderId="15" xfId="15" applyNumberFormat="1" applyFont="1" applyFill="1" applyBorder="1" applyAlignment="1">
      <alignment horizontal="center" vertical="center" wrapText="1"/>
    </xf>
    <xf numFmtId="0" fontId="4" fillId="0" borderId="23" xfId="28" applyFont="1" applyBorder="1" applyAlignment="1">
      <alignment/>
      <protection/>
    </xf>
    <xf numFmtId="181" fontId="4" fillId="0" borderId="18" xfId="15" applyNumberFormat="1" applyFont="1" applyBorder="1" applyAlignment="1">
      <alignment horizontal="left" vertical="center" wrapText="1"/>
    </xf>
    <xf numFmtId="182" fontId="4" fillId="0" borderId="23" xfId="15" applyNumberFormat="1" applyFont="1" applyBorder="1" applyAlignment="1">
      <alignment horizontal="center" vertical="center" wrapText="1"/>
    </xf>
    <xf numFmtId="182" fontId="4" fillId="0" borderId="24" xfId="15" applyNumberFormat="1" applyFont="1" applyBorder="1" applyAlignment="1">
      <alignment horizontal="center" vertical="center" wrapText="1"/>
    </xf>
    <xf numFmtId="182" fontId="5" fillId="0" borderId="23" xfId="15" applyNumberFormat="1" applyFont="1" applyFill="1" applyBorder="1" applyAlignment="1">
      <alignment horizontal="center" vertical="center" wrapText="1"/>
    </xf>
    <xf numFmtId="182" fontId="5" fillId="0" borderId="22" xfId="15" applyNumberFormat="1" applyFont="1" applyBorder="1" applyAlignment="1">
      <alignment horizontal="center" vertical="center" wrapText="1"/>
    </xf>
    <xf numFmtId="182" fontId="4" fillId="0" borderId="0" xfId="15" applyNumberFormat="1" applyFont="1" applyFill="1" applyAlignment="1">
      <alignment/>
    </xf>
    <xf numFmtId="181" fontId="4" fillId="0" borderId="0" xfId="15" applyNumberFormat="1" applyFont="1" applyFill="1" applyAlignment="1">
      <alignment/>
    </xf>
    <xf numFmtId="0" fontId="4" fillId="0" borderId="0" xfId="28" applyFont="1" applyFill="1">
      <alignment/>
      <protection/>
    </xf>
    <xf numFmtId="182" fontId="5" fillId="2" borderId="19" xfId="15" applyNumberFormat="1" applyFont="1" applyFill="1" applyBorder="1" applyAlignment="1">
      <alignment horizontal="center" vertical="center" wrapText="1"/>
    </xf>
    <xf numFmtId="182" fontId="5" fillId="2" borderId="20" xfId="15" applyNumberFormat="1" applyFont="1" applyFill="1" applyBorder="1" applyAlignment="1">
      <alignment horizontal="center" vertical="center" wrapText="1"/>
    </xf>
    <xf numFmtId="181" fontId="4" fillId="0" borderId="0" xfId="15" applyNumberFormat="1" applyFont="1" applyFill="1" applyBorder="1" applyAlignment="1">
      <alignment vertical="center" wrapText="1"/>
    </xf>
    <xf numFmtId="182" fontId="5" fillId="0" borderId="0" xfId="15" applyNumberFormat="1" applyFont="1" applyFill="1" applyBorder="1" applyAlignment="1">
      <alignment horizontal="center" vertical="center" wrapText="1"/>
    </xf>
    <xf numFmtId="0" fontId="7" fillId="0" borderId="0" xfId="28" applyFont="1" applyFill="1" applyAlignment="1">
      <alignment vertical="center"/>
      <protection/>
    </xf>
    <xf numFmtId="181" fontId="8" fillId="0" borderId="2" xfId="15" applyNumberFormat="1" applyFont="1" applyBorder="1" applyAlignment="1">
      <alignment horizontal="center" vertical="center" wrapText="1"/>
    </xf>
    <xf numFmtId="181" fontId="4" fillId="0" borderId="0" xfId="15" applyNumberFormat="1" applyFont="1" applyAlignment="1">
      <alignment/>
    </xf>
    <xf numFmtId="0" fontId="4" fillId="0" borderId="6" xfId="28" applyFont="1" applyBorder="1" applyAlignment="1">
      <alignment vertical="center"/>
      <protection/>
    </xf>
    <xf numFmtId="181" fontId="4" fillId="0" borderId="16" xfId="15" applyNumberFormat="1" applyFont="1" applyBorder="1" applyAlignment="1">
      <alignment vertical="center" wrapText="1"/>
    </xf>
    <xf numFmtId="182" fontId="4" fillId="0" borderId="0" xfId="15" applyNumberFormat="1" applyFont="1" applyAlignment="1">
      <alignment/>
    </xf>
    <xf numFmtId="0" fontId="4" fillId="0" borderId="19" xfId="28" applyFont="1" applyBorder="1" applyAlignment="1">
      <alignment vertical="center"/>
      <protection/>
    </xf>
    <xf numFmtId="181" fontId="4" fillId="0" borderId="21" xfId="15" applyNumberFormat="1" applyFont="1" applyBorder="1" applyAlignment="1">
      <alignment vertical="center" wrapText="1"/>
    </xf>
    <xf numFmtId="0" fontId="4" fillId="0" borderId="2" xfId="28" applyFont="1" applyBorder="1" applyAlignment="1">
      <alignment vertical="center"/>
      <protection/>
    </xf>
    <xf numFmtId="181" fontId="4" fillId="0" borderId="15" xfId="15" applyNumberFormat="1" applyFont="1" applyBorder="1" applyAlignment="1">
      <alignment vertical="center" wrapText="1"/>
    </xf>
    <xf numFmtId="182" fontId="4" fillId="0" borderId="2" xfId="15" applyNumberFormat="1" applyFont="1" applyBorder="1" applyAlignment="1">
      <alignment horizontal="center" vertical="center" wrapText="1"/>
    </xf>
    <xf numFmtId="43" fontId="4" fillId="0" borderId="2" xfId="15" applyNumberFormat="1" applyFont="1" applyBorder="1" applyAlignment="1">
      <alignment horizontal="center" vertical="center" wrapText="1"/>
    </xf>
    <xf numFmtId="181" fontId="5" fillId="2" borderId="15" xfId="15" applyNumberFormat="1" applyFont="1" applyFill="1" applyBorder="1" applyAlignment="1">
      <alignment vertical="center" wrapText="1"/>
    </xf>
    <xf numFmtId="0" fontId="4" fillId="0" borderId="23" xfId="28" applyFont="1" applyBorder="1" applyAlignment="1">
      <alignment vertical="center"/>
      <protection/>
    </xf>
    <xf numFmtId="182" fontId="4" fillId="0" borderId="23" xfId="15" applyNumberFormat="1" applyFont="1" applyBorder="1" applyAlignment="1">
      <alignment horizontal="center" vertical="center"/>
    </xf>
    <xf numFmtId="0" fontId="4" fillId="0" borderId="7" xfId="28" applyFont="1" applyBorder="1" applyAlignment="1">
      <alignment vertical="center"/>
      <protection/>
    </xf>
    <xf numFmtId="181" fontId="5" fillId="2" borderId="18" xfId="15" applyNumberFormat="1" applyFont="1" applyFill="1" applyBorder="1" applyAlignment="1">
      <alignment vertical="center" wrapText="1"/>
    </xf>
    <xf numFmtId="182" fontId="5" fillId="2" borderId="7" xfId="15" applyNumberFormat="1" applyFont="1" applyFill="1" applyBorder="1" applyAlignment="1">
      <alignment horizontal="center" vertical="center"/>
    </xf>
    <xf numFmtId="182" fontId="4" fillId="0" borderId="7" xfId="15" applyNumberFormat="1" applyFont="1" applyBorder="1" applyAlignment="1">
      <alignment horizontal="center" vertical="center" wrapText="1"/>
    </xf>
    <xf numFmtId="182" fontId="4" fillId="0" borderId="0" xfId="15" applyNumberFormat="1" applyFont="1" applyAlignment="1">
      <alignment vertical="center"/>
    </xf>
    <xf numFmtId="181" fontId="4" fillId="0" borderId="0" xfId="15" applyNumberFormat="1" applyFont="1" applyAlignment="1">
      <alignment vertical="center"/>
    </xf>
    <xf numFmtId="181" fontId="5" fillId="2" borderId="21" xfId="15" applyNumberFormat="1" applyFont="1" applyFill="1" applyBorder="1" applyAlignment="1">
      <alignment vertical="center" wrapText="1"/>
    </xf>
    <xf numFmtId="0" fontId="4" fillId="0" borderId="0" xfId="28" applyFont="1" applyFill="1" applyBorder="1" applyAlignment="1">
      <alignment vertical="center"/>
      <protection/>
    </xf>
    <xf numFmtId="182" fontId="5" fillId="0" borderId="0" xfId="15" applyNumberFormat="1" applyFont="1" applyFill="1" applyBorder="1" applyAlignment="1">
      <alignment vertical="center" wrapText="1"/>
    </xf>
    <xf numFmtId="182" fontId="4" fillId="0" borderId="0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0" fontId="4" fillId="0" borderId="0" xfId="28" applyFont="1" applyFill="1" applyBorder="1" applyAlignment="1">
      <alignment/>
      <protection/>
    </xf>
    <xf numFmtId="181" fontId="4" fillId="0" borderId="2" xfId="15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9" fontId="0" fillId="0" borderId="0" xfId="38" applyAlignment="1">
      <alignment wrapText="1"/>
    </xf>
    <xf numFmtId="181" fontId="4" fillId="0" borderId="3" xfId="15" applyNumberFormat="1" applyFont="1" applyBorder="1" applyAlignment="1">
      <alignment horizontal="left" vertical="center" wrapText="1"/>
    </xf>
    <xf numFmtId="182" fontId="5" fillId="2" borderId="2" xfId="15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7" fillId="0" borderId="0" xfId="28" applyFont="1" applyAlignment="1">
      <alignment vertical="top" wrapText="1"/>
      <protection/>
    </xf>
    <xf numFmtId="0" fontId="0" fillId="0" borderId="0" xfId="0" applyAlignment="1">
      <alignment vertical="top" wrapText="1"/>
    </xf>
    <xf numFmtId="182" fontId="4" fillId="0" borderId="9" xfId="15" applyNumberFormat="1" applyFont="1" applyFill="1" applyBorder="1" applyAlignment="1">
      <alignment horizontal="center" vertical="center" wrapText="1"/>
    </xf>
    <xf numFmtId="182" fontId="4" fillId="0" borderId="25" xfId="15" applyNumberFormat="1" applyFont="1" applyBorder="1" applyAlignment="1">
      <alignment vertical="center"/>
    </xf>
    <xf numFmtId="182" fontId="5" fillId="0" borderId="25" xfId="15" applyNumberFormat="1" applyFont="1" applyFill="1" applyBorder="1" applyAlignment="1">
      <alignment vertical="center" wrapText="1"/>
    </xf>
    <xf numFmtId="181" fontId="4" fillId="0" borderId="15" xfId="15" applyNumberFormat="1" applyFont="1" applyBorder="1" applyAlignment="1">
      <alignment horizontal="left" vertical="center" wrapText="1"/>
    </xf>
  </cellXfs>
  <cellStyles count="25">
    <cellStyle name="Normal" xfId="0"/>
    <cellStyle name="Comma" xfId="15"/>
    <cellStyle name="Comma [0]" xfId="16"/>
    <cellStyle name="Milliers [0]_LFI04" xfId="17"/>
    <cellStyle name="Milliers [0]_plf1" xfId="18"/>
    <cellStyle name="Milliers_LFI04" xfId="19"/>
    <cellStyle name="Milliers_plf1" xfId="20"/>
    <cellStyle name="Currency" xfId="21"/>
    <cellStyle name="Currency [0]" xfId="22"/>
    <cellStyle name="Monétaire [0]_LFI04" xfId="23"/>
    <cellStyle name="Monétaire [0]_plf1" xfId="24"/>
    <cellStyle name="Monétaire_LFI04" xfId="25"/>
    <cellStyle name="Monétaire_plf1" xfId="26"/>
    <cellStyle name="Normal_estim08-04exoMVseuil1,2" xfId="27"/>
    <cellStyle name="Normal_HYPOTHESES" xfId="28"/>
    <cellStyle name="Normal_HYPOTHESES2" xfId="29"/>
    <cellStyle name="Normal_LFI04" xfId="30"/>
    <cellStyle name="Normal_pers12SMIC" xfId="31"/>
    <cellStyle name="Normal_persprelev" xfId="32"/>
    <cellStyle name="Normal_plf1" xfId="33"/>
    <cellStyle name="Normal_prélèv toutes mesures" xfId="34"/>
    <cellStyle name="Normal_seuilparticEtat" xfId="35"/>
    <cellStyle name="Normal_simulation prelev01" xfId="36"/>
    <cellStyle name="Normal_simulation prelev011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6</xdr:row>
      <xdr:rowOff>0</xdr:rowOff>
    </xdr:from>
    <xdr:to>
      <xdr:col>5</xdr:col>
      <xdr:colOff>523875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53325" y="35528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523875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53325" y="68770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12</xdr:row>
      <xdr:rowOff>0</xdr:rowOff>
    </xdr:from>
    <xdr:to>
      <xdr:col>5</xdr:col>
      <xdr:colOff>666750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05700" y="70961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53325" y="70961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12</xdr:row>
      <xdr:rowOff>0</xdr:rowOff>
    </xdr:from>
    <xdr:to>
      <xdr:col>5</xdr:col>
      <xdr:colOff>485775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05600" y="6610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5</xdr:col>
      <xdr:colOff>571500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0" y="63817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12</xdr:row>
      <xdr:rowOff>0</xdr:rowOff>
    </xdr:from>
    <xdr:to>
      <xdr:col>5</xdr:col>
      <xdr:colOff>523875</xdr:colOff>
      <xdr:row>12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762875" y="63817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12</xdr:row>
      <xdr:rowOff>0</xdr:rowOff>
    </xdr:from>
    <xdr:to>
      <xdr:col>5</xdr:col>
      <xdr:colOff>590550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29550" y="63817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12</xdr:row>
      <xdr:rowOff>0</xdr:rowOff>
    </xdr:from>
    <xdr:to>
      <xdr:col>5</xdr:col>
      <xdr:colOff>628650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67650" y="63817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6</xdr:row>
      <xdr:rowOff>0</xdr:rowOff>
    </xdr:from>
    <xdr:to>
      <xdr:col>5</xdr:col>
      <xdr:colOff>523875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229600" y="39624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523875</xdr:colOff>
      <xdr:row>13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229600" y="690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0</xdr:rowOff>
    </xdr:from>
    <xdr:to>
      <xdr:col>5</xdr:col>
      <xdr:colOff>600075</xdr:colOff>
      <xdr:row>12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448550" y="70961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12</xdr:row>
      <xdr:rowOff>0</xdr:rowOff>
    </xdr:from>
    <xdr:to>
      <xdr:col>5</xdr:col>
      <xdr:colOff>666750</xdr:colOff>
      <xdr:row>12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505700" y="70961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cotfedexoMVseuil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cotfedexoMVseuil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cotfed1.3SM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cotfed1.2SMIC-franc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stim08-04-franch1.4SM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-flux-exoMV-1,4SMIC"/>
      <sheetName val="stock-exoMV-1,4SMIC"/>
      <sheetName val="fiche budgétaire (2)"/>
      <sheetName val="cotation (2)"/>
      <sheetName val="cotation"/>
      <sheetName val="prél TE-TPSA au dessus 1,4SMIC"/>
      <sheetName val="TE-CEet TPSA- 136€"/>
      <sheetName val="Gér hosp-136"/>
      <sheetName val="Gér hosp-prél 1,4 SMIC-136"/>
      <sheetName val="Entrées Gér hosp-136"/>
      <sheetName val="nbmes"/>
      <sheetName val="Prélevgrce-auj"/>
      <sheetName val="Coûts moismesures des hypo (2)"/>
      <sheetName val="Tarifs"/>
      <sheetName val="Prélev Exo MV seuil 1,4 SMIC"/>
      <sheetName val="cotation-81"/>
      <sheetName val="Grce priv-81"/>
      <sheetName val="entrées Grce priv-81"/>
      <sheetName val="nbre pers seuil "/>
      <sheetName val="Grce priv-prell 1,4 SMIC-81"/>
    </sheetNames>
    <sheetDataSet>
      <sheetData sheetId="2">
        <row r="27">
          <cell r="B27">
            <v>184093.460208</v>
          </cell>
          <cell r="C27">
            <v>66437.865</v>
          </cell>
          <cell r="D27">
            <v>5203</v>
          </cell>
          <cell r="E27">
            <v>77000</v>
          </cell>
          <cell r="F27">
            <v>44000</v>
          </cell>
        </row>
        <row r="28">
          <cell r="B28">
            <v>176015.650104</v>
          </cell>
          <cell r="C28">
            <v>66076.4325</v>
          </cell>
          <cell r="D28">
            <v>5203</v>
          </cell>
          <cell r="E28">
            <v>73500</v>
          </cell>
          <cell r="F28">
            <v>42000</v>
          </cell>
        </row>
        <row r="34">
          <cell r="B34">
            <v>167061621.6483597</v>
          </cell>
          <cell r="C34">
            <v>148566895.63526013</v>
          </cell>
          <cell r="E34">
            <v>52027091.203665376</v>
          </cell>
        </row>
      </sheetData>
      <sheetData sheetId="5">
        <row r="9">
          <cell r="T9">
            <v>1702840.2910732885</v>
          </cell>
        </row>
        <row r="11">
          <cell r="T11">
            <v>10446028.214298077</v>
          </cell>
        </row>
      </sheetData>
      <sheetData sheetId="6">
        <row r="9">
          <cell r="S9">
            <v>106906960.22970061</v>
          </cell>
        </row>
        <row r="11">
          <cell r="S11">
            <v>250693515.93377635</v>
          </cell>
        </row>
      </sheetData>
      <sheetData sheetId="7">
        <row r="9">
          <cell r="R9">
            <v>87436660.30430257</v>
          </cell>
        </row>
      </sheetData>
      <sheetData sheetId="8">
        <row r="9">
          <cell r="R9">
            <v>3653416.906750871</v>
          </cell>
        </row>
      </sheetData>
      <sheetData sheetId="9">
        <row r="9">
          <cell r="J9">
            <v>8251905.347827681</v>
          </cell>
        </row>
      </sheetData>
      <sheetData sheetId="14">
        <row r="31">
          <cell r="B31">
            <v>40813690.27784639</v>
          </cell>
          <cell r="E31">
            <v>3881761.176861996</v>
          </cell>
          <cell r="F31">
            <v>14082996.182935681</v>
          </cell>
          <cell r="G31">
            <v>11831745.884175362</v>
          </cell>
        </row>
      </sheetData>
      <sheetData sheetId="16">
        <row r="9">
          <cell r="R9">
            <v>35168374.064335614</v>
          </cell>
        </row>
      </sheetData>
      <sheetData sheetId="17">
        <row r="9">
          <cell r="J9">
            <v>3319043.67122328</v>
          </cell>
        </row>
      </sheetData>
      <sheetData sheetId="19">
        <row r="9">
          <cell r="R9">
            <v>4934485.172754424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stock-flux-exoMV-1,2SMIC"/>
      <sheetName val="stock-exoMV-1,2SMIC"/>
      <sheetName val="fiche budgétaire"/>
      <sheetName val="cotation-136"/>
      <sheetName val="prél TE-TPSA au dessus 1,4SMIC"/>
      <sheetName val="TE-CEet TPSA- 136€"/>
      <sheetName val="Gér hosp-136"/>
      <sheetName val="Gér hosp-prél 1,4 SMIC-136"/>
      <sheetName val="Entrées Gér hosp-136"/>
      <sheetName val="Prélev Exo MV seuil 1,2 SMIC"/>
      <sheetName val="nbre pers seuil "/>
      <sheetName val="nbmes"/>
      <sheetName val="1 pers détermi seuil 1,2 SMIC"/>
      <sheetName val="Coûts moismesures des hypo (2)"/>
      <sheetName val="Tarifs"/>
      <sheetName val="cotation-81"/>
      <sheetName val="Grce priv-prell 1,4 SMIC-81"/>
      <sheetName val="entrées Grce priv-81"/>
      <sheetName val="Grce priv-81"/>
    </sheetNames>
    <sheetDataSet>
      <sheetData sheetId="3">
        <row r="27">
          <cell r="B27">
            <v>184093.460208</v>
          </cell>
          <cell r="C27">
            <v>66437.865</v>
          </cell>
          <cell r="D27">
            <v>5203</v>
          </cell>
          <cell r="E27">
            <v>77000</v>
          </cell>
          <cell r="F27">
            <v>44000</v>
          </cell>
        </row>
        <row r="28">
          <cell r="B28">
            <v>176015.650104</v>
          </cell>
          <cell r="C28">
            <v>66076.4325</v>
          </cell>
          <cell r="D28">
            <v>5203</v>
          </cell>
          <cell r="E28">
            <v>73500</v>
          </cell>
          <cell r="F28">
            <v>42000</v>
          </cell>
        </row>
        <row r="34">
          <cell r="B34">
            <v>167061621.6483597</v>
          </cell>
          <cell r="C34">
            <v>148566895.63526013</v>
          </cell>
          <cell r="D34">
            <v>0</v>
          </cell>
          <cell r="E34">
            <v>52027091.203665376</v>
          </cell>
        </row>
      </sheetData>
      <sheetData sheetId="5">
        <row r="9">
          <cell r="T9">
            <v>2142568.5464804294</v>
          </cell>
        </row>
        <row r="11">
          <cell r="T11">
            <v>13572531.76375232</v>
          </cell>
        </row>
      </sheetData>
      <sheetData sheetId="6">
        <row r="9">
          <cell r="S9">
            <v>106906960.22970061</v>
          </cell>
        </row>
        <row r="11">
          <cell r="S11">
            <v>250693515.93377635</v>
          </cell>
        </row>
      </sheetData>
      <sheetData sheetId="7">
        <row r="9">
          <cell r="R9">
            <v>87436660.30430257</v>
          </cell>
        </row>
      </sheetData>
      <sheetData sheetId="8">
        <row r="9">
          <cell r="R9">
            <v>4746956.661152492</v>
          </cell>
        </row>
      </sheetData>
      <sheetData sheetId="9">
        <row r="9">
          <cell r="J9">
            <v>8251905.347827681</v>
          </cell>
        </row>
      </sheetData>
      <sheetData sheetId="10">
        <row r="31">
          <cell r="B31">
            <v>46232077.63922956</v>
          </cell>
          <cell r="E31">
            <v>4668023.042614643</v>
          </cell>
          <cell r="F31">
            <v>15952626.423993602</v>
          </cell>
          <cell r="G31">
            <v>12581902.032139443</v>
          </cell>
        </row>
      </sheetData>
      <sheetData sheetId="17">
        <row r="9">
          <cell r="R9">
            <v>6411893.531025538</v>
          </cell>
        </row>
      </sheetData>
      <sheetData sheetId="18">
        <row r="9">
          <cell r="J9">
            <v>3319043.67122328</v>
          </cell>
        </row>
      </sheetData>
      <sheetData sheetId="19">
        <row r="9">
          <cell r="R9">
            <v>35168374.064335614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stock-flux-franchMV-1,3SMIC"/>
      <sheetName val="stock-franchMV-1,3SMIC"/>
      <sheetName val="fiche budgétaire"/>
      <sheetName val="cotation-136"/>
      <sheetName val="Entrées Gér hosp-136"/>
      <sheetName val="prélfranchise MV seuil 1,3 SMIC"/>
      <sheetName val="nbre pers seuil "/>
      <sheetName val="prél TE-TPSA au dessus 1,3SMIC"/>
      <sheetName val="nbmes"/>
      <sheetName val="Gér hosp-prél 1,4 SMIC-136"/>
      <sheetName val="1 pers détermi seuil 1,3 SMIC"/>
      <sheetName val="Gér hosp-136"/>
      <sheetName val="Prélevgrce-auj"/>
      <sheetName val="TE-CEet TPSA- 136€"/>
      <sheetName val="Coûts moismesures des hypo (2)"/>
      <sheetName val="Tarifs"/>
      <sheetName val="cotation-81"/>
      <sheetName val="entrées Grce priv-81"/>
      <sheetName val="Grce priv-prell 1,4 SMIC-81"/>
      <sheetName val="Grce priv-81"/>
    </sheetNames>
    <sheetDataSet>
      <sheetData sheetId="3">
        <row r="27">
          <cell r="B27">
            <v>184093.460208</v>
          </cell>
          <cell r="C27">
            <v>66437.865</v>
          </cell>
          <cell r="D27">
            <v>5203</v>
          </cell>
          <cell r="E27">
            <v>77000</v>
          </cell>
          <cell r="F27">
            <v>44000</v>
          </cell>
        </row>
        <row r="28">
          <cell r="B28">
            <v>176015.650104</v>
          </cell>
          <cell r="C28">
            <v>66076.4325</v>
          </cell>
          <cell r="D28">
            <v>5203</v>
          </cell>
          <cell r="E28">
            <v>73500</v>
          </cell>
          <cell r="F28">
            <v>42000</v>
          </cell>
        </row>
        <row r="34">
          <cell r="B34">
            <v>167061621.6483597</v>
          </cell>
          <cell r="C34">
            <v>148566895.63526013</v>
          </cell>
          <cell r="E34">
            <v>52027091.203665376</v>
          </cell>
        </row>
      </sheetData>
      <sheetData sheetId="5">
        <row r="9">
          <cell r="J9">
            <v>8251905.347827681</v>
          </cell>
        </row>
      </sheetData>
      <sheetData sheetId="6">
        <row r="31">
          <cell r="B31">
            <v>30300020.01316666</v>
          </cell>
          <cell r="E31">
            <v>2475708.0802555094</v>
          </cell>
          <cell r="F31">
            <v>10455221.34052704</v>
          </cell>
          <cell r="G31">
            <v>10013597.067546073</v>
          </cell>
        </row>
      </sheetData>
      <sheetData sheetId="8">
        <row r="9">
          <cell r="T9">
            <v>1924180.016949366</v>
          </cell>
        </row>
        <row r="11">
          <cell r="T11">
            <v>12009279.9890252</v>
          </cell>
        </row>
      </sheetData>
      <sheetData sheetId="10">
        <row r="9">
          <cell r="R9">
            <v>4200186.783951681</v>
          </cell>
        </row>
      </sheetData>
      <sheetData sheetId="12">
        <row r="9">
          <cell r="R9">
            <v>87436660.30430257</v>
          </cell>
        </row>
      </sheetData>
      <sheetData sheetId="14">
        <row r="9">
          <cell r="S9">
            <v>106906960.22970061</v>
          </cell>
        </row>
        <row r="11">
          <cell r="S11">
            <v>250693515.93377635</v>
          </cell>
        </row>
      </sheetData>
      <sheetData sheetId="18">
        <row r="9">
          <cell r="J9">
            <v>3319043.67122328</v>
          </cell>
        </row>
      </sheetData>
      <sheetData sheetId="19">
        <row r="9">
          <cell r="R9">
            <v>5673189.35188998</v>
          </cell>
        </row>
      </sheetData>
      <sheetData sheetId="20">
        <row r="9">
          <cell r="R9">
            <v>35168374.064335614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cotation -136"/>
      <sheetName val="stock-flux-franchMV-1,2SMIC"/>
      <sheetName val="stock-franchMV-1,2SMIC"/>
      <sheetName val="fiche budgétaire"/>
      <sheetName val="TE-CEet TPSA- 136€"/>
      <sheetName val="prél TE-TPSA au dessus 1,4SMIC"/>
      <sheetName val="Grce priv-prel sup 1,4 SMIC-76"/>
      <sheetName val="Gér hosp-prel sup 1,4 SMIC-58"/>
      <sheetName val="Gér hosp-prél 1,4 SMIC-136"/>
      <sheetName val="Gér hosp-136"/>
      <sheetName val="Coûts moismesures des hypo (2)"/>
      <sheetName val="Entrées Gér hosp-136"/>
      <sheetName val="1 pers détermi seuil 1,2 SMIC"/>
      <sheetName val="nbmes"/>
      <sheetName val="Prélevgrce-auj"/>
      <sheetName val="Tarifs"/>
      <sheetName val="franchise MV seuil 1,2 SMIC"/>
      <sheetName val="cotation-81"/>
      <sheetName val="Grce priv-prell 1,4 SMIC-81"/>
      <sheetName val="Grce priv-81"/>
      <sheetName val="entrées Grce priv-81"/>
    </sheetNames>
    <sheetDataSet>
      <sheetData sheetId="4">
        <row r="27">
          <cell r="B27">
            <v>184093.460208</v>
          </cell>
          <cell r="C27">
            <v>66437.865</v>
          </cell>
          <cell r="D27">
            <v>5203</v>
          </cell>
          <cell r="E27">
            <v>77000</v>
          </cell>
          <cell r="F27">
            <v>44000</v>
          </cell>
        </row>
        <row r="28">
          <cell r="B28">
            <v>176015.650104</v>
          </cell>
          <cell r="C28">
            <v>66076.4325</v>
          </cell>
          <cell r="D28">
            <v>5203</v>
          </cell>
          <cell r="E28">
            <v>73500</v>
          </cell>
          <cell r="F28">
            <v>42000</v>
          </cell>
        </row>
        <row r="34">
          <cell r="B34">
            <v>167061621.6483597</v>
          </cell>
          <cell r="C34">
            <v>148566895.63526013</v>
          </cell>
          <cell r="E34">
            <v>52027091.203665376</v>
          </cell>
        </row>
      </sheetData>
      <sheetData sheetId="5">
        <row r="9">
          <cell r="S9">
            <v>106906960.22970061</v>
          </cell>
        </row>
        <row r="11">
          <cell r="S11">
            <v>250693515.93377635</v>
          </cell>
        </row>
      </sheetData>
      <sheetData sheetId="6">
        <row r="9">
          <cell r="T9">
            <v>2142568.5464804294</v>
          </cell>
        </row>
        <row r="11">
          <cell r="T11">
            <v>13572531.76375232</v>
          </cell>
        </row>
      </sheetData>
      <sheetData sheetId="9">
        <row r="9">
          <cell r="R9">
            <v>4746956.661152492</v>
          </cell>
        </row>
      </sheetData>
      <sheetData sheetId="10">
        <row r="9">
          <cell r="R9">
            <v>87436660.30430257</v>
          </cell>
        </row>
      </sheetData>
      <sheetData sheetId="12">
        <row r="9">
          <cell r="J9">
            <v>8251905.347827681</v>
          </cell>
        </row>
      </sheetData>
      <sheetData sheetId="17">
        <row r="31">
          <cell r="B31">
            <v>32350478.604706313</v>
          </cell>
          <cell r="E31">
            <v>2908953.612363505</v>
          </cell>
          <cell r="F31">
            <v>11162730.9302784</v>
          </cell>
          <cell r="G31">
            <v>9888105.577109762</v>
          </cell>
        </row>
      </sheetData>
      <sheetData sheetId="19">
        <row r="9">
          <cell r="R9">
            <v>6411893.531025538</v>
          </cell>
        </row>
      </sheetData>
      <sheetData sheetId="20">
        <row r="9">
          <cell r="R9">
            <v>35168374.064335614</v>
          </cell>
        </row>
      </sheetData>
      <sheetData sheetId="21">
        <row r="9">
          <cell r="J9">
            <v>3319043.67122328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stock-flux-franchMV-1,4SMIC"/>
      <sheetName val="stock-franchMV-1,4SMIC"/>
      <sheetName val="fiche budgétaire"/>
      <sheetName val="cotation-136"/>
      <sheetName val="TE-CEet TPSA- 136€"/>
      <sheetName val="prél TE-TPSA au dessus 1,4SMIC"/>
      <sheetName val="Gér hosp-prél 1,4 SMIC-136"/>
      <sheetName val="Gér hosp-136"/>
      <sheetName val="Entrées Gér hosp-136"/>
      <sheetName val="franchise MV seuil 1,4 SMIC"/>
      <sheetName val="Prélevgrce-auj"/>
      <sheetName val="Coûts moismesures des hypo (2)"/>
      <sheetName val="Tarifs"/>
      <sheetName val="1 pers détermi seuil 1,4 SMIC"/>
      <sheetName val="nbmes"/>
      <sheetName val="nbre pers seuil "/>
      <sheetName val="cotation-81"/>
      <sheetName val="Grce priv-81"/>
      <sheetName val="Grce priv-prell 1,4 SMIC-81"/>
      <sheetName val="entrées Grce priv-81"/>
    </sheetNames>
    <sheetDataSet>
      <sheetData sheetId="3">
        <row r="27">
          <cell r="B27">
            <v>184093.460208</v>
          </cell>
          <cell r="C27">
            <v>66437.865</v>
          </cell>
          <cell r="D27">
            <v>5203</v>
          </cell>
          <cell r="E27">
            <v>77000</v>
          </cell>
          <cell r="F27">
            <v>44000</v>
          </cell>
        </row>
        <row r="28">
          <cell r="B28">
            <v>176015.650104</v>
          </cell>
          <cell r="C28">
            <v>66076.4325</v>
          </cell>
          <cell r="D28">
            <v>5203</v>
          </cell>
          <cell r="E28">
            <v>73500</v>
          </cell>
          <cell r="F28">
            <v>42000</v>
          </cell>
        </row>
        <row r="34">
          <cell r="B34">
            <v>167061621.6483597</v>
          </cell>
          <cell r="C34">
            <v>148566895.63526013</v>
          </cell>
          <cell r="E34">
            <v>52027091.203665376</v>
          </cell>
        </row>
      </sheetData>
      <sheetData sheetId="5">
        <row r="9">
          <cell r="S9">
            <v>106906960.22970061</v>
          </cell>
        </row>
        <row r="11">
          <cell r="S11">
            <v>250693515.93377635</v>
          </cell>
        </row>
      </sheetData>
      <sheetData sheetId="6">
        <row r="9">
          <cell r="T9">
            <v>1702840.2910732885</v>
          </cell>
        </row>
        <row r="11">
          <cell r="T11">
            <v>10446028.214298077</v>
          </cell>
        </row>
      </sheetData>
      <sheetData sheetId="7">
        <row r="9">
          <cell r="R9">
            <v>3653416.906750871</v>
          </cell>
        </row>
      </sheetData>
      <sheetData sheetId="8">
        <row r="9">
          <cell r="R9">
            <v>87436660.30430257</v>
          </cell>
        </row>
      </sheetData>
      <sheetData sheetId="9">
        <row r="9">
          <cell r="J9">
            <v>8251905.347827681</v>
          </cell>
        </row>
      </sheetData>
      <sheetData sheetId="10">
        <row r="31">
          <cell r="B31">
            <v>25464861.12846847</v>
          </cell>
          <cell r="E31">
            <v>2012015.6789986629</v>
          </cell>
          <cell r="F31">
            <v>8786821.758865919</v>
          </cell>
          <cell r="G31">
            <v>8625087.76656384</v>
          </cell>
        </row>
      </sheetData>
      <sheetData sheetId="18">
        <row r="9">
          <cell r="R9">
            <v>35168374.064335614</v>
          </cell>
        </row>
      </sheetData>
      <sheetData sheetId="19">
        <row r="9">
          <cell r="R9">
            <v>4934485.172754424</v>
          </cell>
        </row>
      </sheetData>
      <sheetData sheetId="20">
        <row r="9">
          <cell r="J9">
            <v>3319043.67122328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75" zoomScaleNormal="75" workbookViewId="0" topLeftCell="B5">
      <selection activeCell="C8" sqref="C8:G8"/>
    </sheetView>
  </sheetViews>
  <sheetFormatPr defaultColWidth="11.421875" defaultRowHeight="12.75"/>
  <cols>
    <col min="1" max="1" width="14.140625" style="16" customWidth="1"/>
    <col min="2" max="2" width="34.28125" style="16" customWidth="1"/>
    <col min="3" max="3" width="19.8515625" style="16" customWidth="1"/>
    <col min="4" max="4" width="21.7109375" style="16" customWidth="1"/>
    <col min="5" max="6" width="19.28125" style="16" customWidth="1"/>
    <col min="7" max="7" width="20.7109375" style="16" customWidth="1"/>
    <col min="8" max="16384" width="19.28125" style="16" customWidth="1"/>
  </cols>
  <sheetData>
    <row r="1" spans="1:7" ht="36" customHeight="1" thickBot="1">
      <c r="A1" s="132" t="s">
        <v>52</v>
      </c>
      <c r="B1" s="133"/>
      <c r="C1" s="129" t="s">
        <v>13</v>
      </c>
      <c r="D1" s="130"/>
      <c r="E1" s="130"/>
      <c r="F1" s="130"/>
      <c r="G1" s="131"/>
    </row>
    <row r="2" spans="1:8" ht="29.25" customHeight="1" thickBot="1">
      <c r="A2" s="124" t="s">
        <v>46</v>
      </c>
      <c r="C2" s="23" t="s">
        <v>9</v>
      </c>
      <c r="D2" s="23" t="s">
        <v>10</v>
      </c>
      <c r="E2" s="23" t="s">
        <v>11</v>
      </c>
      <c r="F2" s="24" t="s">
        <v>12</v>
      </c>
      <c r="G2" s="23" t="s">
        <v>15</v>
      </c>
      <c r="H2" s="37"/>
    </row>
    <row r="3" spans="1:8" ht="76.5" customHeight="1" thickBot="1">
      <c r="A3" s="17"/>
      <c r="B3" s="2"/>
      <c r="C3" s="7" t="s">
        <v>21</v>
      </c>
      <c r="D3" s="22" t="s">
        <v>22</v>
      </c>
      <c r="E3" s="4" t="s">
        <v>23</v>
      </c>
      <c r="F3" s="4" t="s">
        <v>24</v>
      </c>
      <c r="G3" s="4" t="s">
        <v>25</v>
      </c>
      <c r="H3" s="38"/>
    </row>
    <row r="4" spans="1:7" ht="45" customHeight="1" thickBot="1">
      <c r="A4" s="18" t="s">
        <v>0</v>
      </c>
      <c r="B4" s="9" t="s">
        <v>1</v>
      </c>
      <c r="C4" s="19">
        <f>'Annexe 12 - H 1'!H7</f>
        <v>483.7481631660808</v>
      </c>
      <c r="D4" s="20">
        <f>'Annexe 12 - H 2'!H7</f>
        <v>483.7481631660808</v>
      </c>
      <c r="E4" s="20">
        <f>'Annexe 12 - H 3'!H7</f>
        <v>483.7481631660808</v>
      </c>
      <c r="F4" s="19">
        <f>'Annexe 12 - H 4'!H7</f>
        <v>483.7481631660808</v>
      </c>
      <c r="G4" s="28">
        <f>'Annexe 12 - H 5'!H7</f>
        <v>483.7481631660808</v>
      </c>
    </row>
    <row r="5" spans="1:7" ht="46.5" customHeight="1" thickBot="1">
      <c r="A5" s="21" t="s">
        <v>2</v>
      </c>
      <c r="B5" s="11" t="s">
        <v>8</v>
      </c>
      <c r="C5" s="19">
        <f>'Annexe 12 - H 1'!H8</f>
        <v>66.64049985512345</v>
      </c>
      <c r="D5" s="20">
        <f>'Annexe 12 - H 2'!H8</f>
        <v>78.24716269797874</v>
      </c>
      <c r="E5" s="20">
        <f>'Annexe 12 - H 3'!H8</f>
        <v>84.48213292069104</v>
      </c>
      <c r="F5" s="19">
        <f>'Annexe 12 - H 4'!H8</f>
        <v>92.79570821207217</v>
      </c>
      <c r="G5" s="28">
        <f>'Annexe 12 - H 5'!H8</f>
        <v>107.99882644422419</v>
      </c>
    </row>
    <row r="6" spans="1:7" ht="46.5" customHeight="1" thickBot="1">
      <c r="A6" s="21" t="s">
        <v>3</v>
      </c>
      <c r="B6" s="12" t="s">
        <v>4</v>
      </c>
      <c r="C6" s="19">
        <f>'Annexe 12 - H 1'!H9</f>
        <v>417.1076633109574</v>
      </c>
      <c r="D6" s="20">
        <f>'Annexe 12 - H 2'!H9</f>
        <v>405.50100046810206</v>
      </c>
      <c r="E6" s="20">
        <f>'Annexe 12 - H 3'!H9</f>
        <v>399.26603024538974</v>
      </c>
      <c r="F6" s="19">
        <f>'Annexe 12 - H 4'!H9</f>
        <v>390.95245495400866</v>
      </c>
      <c r="G6" s="28">
        <f>'Annexe 12 - H 5'!H9</f>
        <v>375.7493367218566</v>
      </c>
    </row>
    <row r="7" spans="1:7" ht="67.5" customHeight="1" thickBot="1">
      <c r="A7" s="111" t="s">
        <v>41</v>
      </c>
      <c r="B7" s="84" t="s">
        <v>42</v>
      </c>
      <c r="C7" s="141">
        <f>'Annexe 12 - H 1'!$H$10</f>
        <v>367.6556084872851</v>
      </c>
      <c r="D7" s="141">
        <f>'Annexe 12 - H 1'!$H$10</f>
        <v>367.6556084872851</v>
      </c>
      <c r="E7" s="141">
        <f>'Annexe 12 - H 1'!$H$10</f>
        <v>367.6556084872851</v>
      </c>
      <c r="F7" s="141">
        <f>'Annexe 12 - H 1'!$H$10</f>
        <v>367.6556084872851</v>
      </c>
      <c r="G7" s="141">
        <f>'Annexe 12 - H 1'!$H$10</f>
        <v>367.6556084872851</v>
      </c>
    </row>
    <row r="8" spans="1:7" ht="75" customHeight="1" thickBot="1">
      <c r="A8" s="31" t="s">
        <v>5</v>
      </c>
      <c r="B8" s="14" t="s">
        <v>6</v>
      </c>
      <c r="C8" s="19">
        <f>C6-C7</f>
        <v>49.452054823672256</v>
      </c>
      <c r="D8" s="19">
        <f>D6-D7</f>
        <v>37.84539198081694</v>
      </c>
      <c r="E8" s="19">
        <f>E6-E7</f>
        <v>31.61042175810462</v>
      </c>
      <c r="F8" s="19">
        <f>F6-F7</f>
        <v>23.296846466723537</v>
      </c>
      <c r="G8" s="19">
        <f>G6-G7</f>
        <v>8.093728234571472</v>
      </c>
    </row>
    <row r="9" spans="1:7" ht="59.25" customHeight="1" thickBot="1">
      <c r="A9" s="32"/>
      <c r="B9" s="33" t="s">
        <v>7</v>
      </c>
      <c r="C9" s="34">
        <f>'Annexe 12 - H 1'!C11+'Annexe 12 - H 1'!E11+'Annexe 12 - H 1'!F11+'Annexe 12 - H 1'!G11</f>
        <v>94.82684619930363</v>
      </c>
      <c r="D9" s="35">
        <f>'Annexe 12 - H 2'!C11+'Annexe 12 - H 2'!E11+'Annexe 12 - H 2'!F11+'Annexe 12 - H 2'!G11</f>
        <v>83.90521548358126</v>
      </c>
      <c r="E9" s="35">
        <f>'Annexe 12 - H 3'!C11+'Annexe 12 - H 3'!E11+'Annexe 12 - H 3'!F11+'Annexe 12 - H 3'!G11</f>
        <v>78.32187932250802</v>
      </c>
      <c r="F9" s="36">
        <f>'Annexe 12 - H 4'!C11+'Annexe 12 - H 4'!E11+'Annexe 12 - H 4'!F11+'Annexe 12 - H 4'!G11</f>
        <v>70.54138334021823</v>
      </c>
      <c r="G9" s="29">
        <f>'Annexe 12 - H 5'!C11+'Annexe 12 - H 5'!E11+'Annexe 12 - H 5'!F11+'Annexe 12 - H 5'!G11</f>
        <v>56.564255229226</v>
      </c>
    </row>
    <row r="10" ht="15.75">
      <c r="G10" s="30"/>
    </row>
    <row r="11" ht="15.75">
      <c r="G11" s="30"/>
    </row>
    <row r="12" spans="3:7" ht="12.75">
      <c r="C12" s="126"/>
      <c r="D12" s="126"/>
      <c r="E12" s="126"/>
      <c r="F12" s="126"/>
      <c r="G12" s="126"/>
    </row>
    <row r="13" ht="15.75">
      <c r="G13" s="30"/>
    </row>
  </sheetData>
  <mergeCells count="2">
    <mergeCell ref="C1:G1"/>
    <mergeCell ref="A1:B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1133">
    <pageSetUpPr fitToPage="1"/>
  </sheetPr>
  <dimension ref="A1:S12"/>
  <sheetViews>
    <sheetView zoomScale="75" zoomScaleNormal="75" workbookViewId="0" topLeftCell="B1">
      <selection activeCell="F11" sqref="F11"/>
    </sheetView>
  </sheetViews>
  <sheetFormatPr defaultColWidth="11.421875" defaultRowHeight="12.75"/>
  <cols>
    <col min="1" max="1" width="18.8515625" style="39" customWidth="1"/>
    <col min="2" max="2" width="41.8515625" style="39" customWidth="1"/>
    <col min="3" max="3" width="15.7109375" style="39" customWidth="1"/>
    <col min="4" max="4" width="15.140625" style="39" customWidth="1"/>
    <col min="5" max="5" width="14.8515625" style="39" customWidth="1"/>
    <col min="6" max="6" width="18.140625" style="39" customWidth="1"/>
    <col min="7" max="7" width="17.421875" style="39" customWidth="1"/>
    <col min="8" max="8" width="14.57421875" style="39" customWidth="1"/>
    <col min="9" max="16384" width="11.421875" style="39" customWidth="1"/>
  </cols>
  <sheetData>
    <row r="1" spans="1:8" ht="48" customHeight="1">
      <c r="A1" s="139" t="s">
        <v>28</v>
      </c>
      <c r="B1" s="140"/>
      <c r="C1" s="140"/>
      <c r="D1" s="140"/>
      <c r="E1" s="140"/>
      <c r="F1" s="140"/>
      <c r="G1" s="140"/>
      <c r="H1" s="140"/>
    </row>
    <row r="2" spans="2:7" ht="15.75" customHeight="1" thickBot="1">
      <c r="B2" s="40"/>
      <c r="C2" s="40"/>
      <c r="D2" s="40"/>
      <c r="E2" s="40"/>
      <c r="F2" s="41"/>
      <c r="G2" s="40"/>
    </row>
    <row r="3" spans="2:19" ht="33.75" customHeight="1" thickBot="1">
      <c r="B3" s="42"/>
      <c r="C3" s="43" t="s">
        <v>29</v>
      </c>
      <c r="D3" s="44" t="s">
        <v>26</v>
      </c>
      <c r="E3" s="45" t="s">
        <v>30</v>
      </c>
      <c r="F3" s="45" t="s">
        <v>31</v>
      </c>
      <c r="G3" s="45" t="s">
        <v>27</v>
      </c>
      <c r="H3" s="46" t="s">
        <v>32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49.5" customHeight="1">
      <c r="A4" s="48" t="s">
        <v>33</v>
      </c>
      <c r="B4" s="49" t="s">
        <v>34</v>
      </c>
      <c r="C4" s="50">
        <f>'Annexe 12 - H 3'!C4</f>
        <v>184093.460208</v>
      </c>
      <c r="D4" s="51">
        <f>'Annexe 12 - H 3'!D4</f>
        <v>66437.865</v>
      </c>
      <c r="E4" s="50">
        <f>'Annexe 12 - H 3'!E4</f>
        <v>5203</v>
      </c>
      <c r="F4" s="50">
        <f>'Annexe 12 - H 3'!F4</f>
        <v>77000</v>
      </c>
      <c r="G4" s="50">
        <f>'Annexe 12 - H 3'!G4</f>
        <v>44000</v>
      </c>
      <c r="H4" s="52">
        <f>SUM(C4:G4)</f>
        <v>376734.325208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45" customHeight="1">
      <c r="A5" s="53" t="s">
        <v>35</v>
      </c>
      <c r="B5" s="54" t="s">
        <v>36</v>
      </c>
      <c r="C5" s="55">
        <f>'Annexe 12 - H 3'!C5</f>
        <v>176015.650104</v>
      </c>
      <c r="D5" s="56">
        <f>'Annexe 12 - H 3'!D5</f>
        <v>66076.4325</v>
      </c>
      <c r="E5" s="55">
        <f>'Annexe 12 - H 3'!E5</f>
        <v>5203</v>
      </c>
      <c r="F5" s="55"/>
      <c r="G5" s="55"/>
      <c r="H5" s="57">
        <f>SUM(C5:E5)</f>
        <v>247295.082604</v>
      </c>
      <c r="I5" s="58"/>
      <c r="J5" s="58"/>
      <c r="K5" s="58"/>
      <c r="L5" s="58"/>
      <c r="M5" s="58"/>
      <c r="N5" s="47"/>
      <c r="O5" s="47"/>
      <c r="P5" s="47"/>
      <c r="Q5" s="47"/>
      <c r="R5" s="47"/>
      <c r="S5" s="47"/>
    </row>
    <row r="6" spans="1:19" ht="36.75" customHeight="1" thickBot="1">
      <c r="A6" s="59" t="s">
        <v>37</v>
      </c>
      <c r="B6" s="60" t="s">
        <v>38</v>
      </c>
      <c r="C6" s="61"/>
      <c r="D6" s="62"/>
      <c r="E6" s="61"/>
      <c r="F6" s="61">
        <v>7350</v>
      </c>
      <c r="G6" s="61">
        <v>4200</v>
      </c>
      <c r="H6" s="63">
        <f>SUM(F6:G6)</f>
        <v>11550</v>
      </c>
      <c r="I6" s="58"/>
      <c r="J6" s="58"/>
      <c r="K6" s="58"/>
      <c r="L6" s="58"/>
      <c r="M6" s="58"/>
      <c r="N6" s="47"/>
      <c r="O6" s="47"/>
      <c r="P6" s="47"/>
      <c r="Q6" s="47"/>
      <c r="R6" s="47"/>
      <c r="S6" s="47"/>
    </row>
    <row r="7" spans="1:19" ht="65.25" customHeight="1">
      <c r="A7" s="64" t="s">
        <v>39</v>
      </c>
      <c r="B7" s="49" t="s">
        <v>40</v>
      </c>
      <c r="C7" s="65">
        <f>C8*1000000/C5/12</f>
        <v>118.6890274556327</v>
      </c>
      <c r="D7" s="66">
        <f>D8*1000000/D5/12</f>
        <v>134.82739632583903</v>
      </c>
      <c r="E7" s="65">
        <f>E8*1000000/E5/12</f>
        <v>56.740544460978214</v>
      </c>
      <c r="F7" s="65">
        <f>F8*1000000/F6/6</f>
        <v>187.1180350981334</v>
      </c>
      <c r="G7" s="65">
        <f>G8*1000000/G6/6</f>
        <v>131.7080821914</v>
      </c>
      <c r="H7" s="67"/>
      <c r="I7" s="58"/>
      <c r="J7" s="58"/>
      <c r="K7" s="58"/>
      <c r="L7" s="58"/>
      <c r="M7" s="58"/>
      <c r="N7" s="47"/>
      <c r="O7" s="47"/>
      <c r="P7" s="47"/>
      <c r="Q7" s="47"/>
      <c r="R7" s="47"/>
      <c r="S7" s="47"/>
    </row>
    <row r="8" spans="1:19" ht="54" customHeight="1" thickBot="1">
      <c r="A8" s="68" t="s">
        <v>0</v>
      </c>
      <c r="B8" s="69" t="s">
        <v>1</v>
      </c>
      <c r="C8" s="70">
        <f>'Annexe 12 - H 3'!C7</f>
        <v>250.69351593377635</v>
      </c>
      <c r="D8" s="71">
        <f>'Annexe 12 - H 3'!D7</f>
        <v>106.90696022970062</v>
      </c>
      <c r="E8" s="70">
        <f>'Annexe 12 - H 3'!E7</f>
        <v>3.542652633965636</v>
      </c>
      <c r="F8" s="70">
        <f>'[4]Entrées Gér hosp-136'!J9/1000000</f>
        <v>8.251905347827682</v>
      </c>
      <c r="G8" s="70">
        <f>'[4]entrées Grce priv-81'!J9/1000000</f>
        <v>3.31904367122328</v>
      </c>
      <c r="H8" s="72">
        <f>C8+D8+E8+F8+G8</f>
        <v>372.71407781649356</v>
      </c>
      <c r="I8" s="58"/>
      <c r="J8" s="58"/>
      <c r="K8" s="58"/>
      <c r="L8" s="58"/>
      <c r="M8" s="58"/>
      <c r="N8" s="47"/>
      <c r="O8" s="47"/>
      <c r="P8" s="47"/>
      <c r="Q8" s="47"/>
      <c r="R8" s="47"/>
      <c r="S8" s="47"/>
    </row>
    <row r="9" spans="1:19" ht="63.75" customHeight="1" thickBot="1">
      <c r="A9" s="73" t="s">
        <v>2</v>
      </c>
      <c r="B9" s="74" t="s">
        <v>49</v>
      </c>
      <c r="C9" s="75">
        <f>'[4]franchise MV seuil 1,2 SMIC'!B31/1000000+'[4]prél TE-TPSA au dessus 1,4SMIC'!T11/1000000</f>
        <v>45.923010368458634</v>
      </c>
      <c r="D9" s="76">
        <f>'[4]franchise MV seuil 1,2 SMIC'!E31/1000000+'[4]prél TE-TPSA au dessus 1,4SMIC'!T9/1000000</f>
        <v>5.051522158843934</v>
      </c>
      <c r="E9" s="5">
        <f>'Annexe 12 - H 3'!E8</f>
        <v>1.2979136938222804</v>
      </c>
      <c r="F9" s="78">
        <f>('Annexe 12 - H 3'!F8)*0.1</f>
        <v>1.5909687591430892</v>
      </c>
      <c r="G9" s="78">
        <f>('Annexe 12 - H 3'!G8)*0.1</f>
        <v>1.6299999108135301</v>
      </c>
      <c r="H9" s="79">
        <f>C9+D9+E9+F9+G9</f>
        <v>55.49341489108147</v>
      </c>
      <c r="I9" s="58"/>
      <c r="J9" s="58"/>
      <c r="K9" s="58"/>
      <c r="L9" s="58"/>
      <c r="M9" s="58"/>
      <c r="N9" s="47"/>
      <c r="O9" s="47"/>
      <c r="P9" s="47"/>
      <c r="Q9" s="47"/>
      <c r="R9" s="47"/>
      <c r="S9" s="47"/>
    </row>
    <row r="10" spans="1:19" ht="42.75" customHeight="1" thickBot="1">
      <c r="A10" s="73" t="s">
        <v>3</v>
      </c>
      <c r="B10" s="80" t="s">
        <v>4</v>
      </c>
      <c r="C10" s="81">
        <f>C8-C9</f>
        <v>204.7705055653177</v>
      </c>
      <c r="D10" s="6">
        <f>D8-D9</f>
        <v>101.85543807085668</v>
      </c>
      <c r="E10" s="81">
        <f>E8-E9</f>
        <v>2.2447389401433555</v>
      </c>
      <c r="F10" s="81">
        <f>F8-F9</f>
        <v>6.660936588684593</v>
      </c>
      <c r="G10" s="81">
        <f>G8-G9</f>
        <v>1.6890437604097497</v>
      </c>
      <c r="H10" s="82">
        <f>C10+D10+E10+F10+G10</f>
        <v>317.22066292541206</v>
      </c>
      <c r="I10" s="58"/>
      <c r="J10" s="58"/>
      <c r="K10" s="58"/>
      <c r="L10" s="58"/>
      <c r="M10" s="58"/>
      <c r="N10" s="47"/>
      <c r="O10" s="47"/>
      <c r="P10" s="47"/>
      <c r="Q10" s="47"/>
      <c r="R10" s="47"/>
      <c r="S10" s="47"/>
    </row>
    <row r="11" spans="1:19" s="91" customFormat="1" ht="57.75" customHeight="1">
      <c r="A11" s="83" t="s">
        <v>41</v>
      </c>
      <c r="B11" s="84" t="s">
        <v>42</v>
      </c>
      <c r="C11" s="85">
        <f>'Annexe 12 - H 3'!C10</f>
        <v>167.06162164835968</v>
      </c>
      <c r="D11" s="86">
        <f>'Annexe 12 - H 3'!D10</f>
        <v>148.56689563526012</v>
      </c>
      <c r="E11" s="87">
        <v>0</v>
      </c>
      <c r="F11" s="87">
        <f>'Annexe 12 - H 3'!F10*0.1</f>
        <v>5.2027091203665385</v>
      </c>
      <c r="G11" s="87">
        <v>0</v>
      </c>
      <c r="H11" s="88">
        <f>C11+D11+E11+F11+G11</f>
        <v>320.8312264039863</v>
      </c>
      <c r="I11" s="89"/>
      <c r="J11" s="89"/>
      <c r="K11" s="89"/>
      <c r="L11" s="89"/>
      <c r="M11" s="89"/>
      <c r="N11" s="90"/>
      <c r="O11" s="90"/>
      <c r="P11" s="90"/>
      <c r="Q11" s="90"/>
      <c r="R11" s="90"/>
      <c r="S11" s="90"/>
    </row>
    <row r="12" spans="1:19" s="91" customFormat="1" ht="46.5" customHeight="1" thickBot="1">
      <c r="A12" s="68" t="s">
        <v>5</v>
      </c>
      <c r="B12" s="69" t="s">
        <v>6</v>
      </c>
      <c r="C12" s="92">
        <f>C10-C11</f>
        <v>37.70888391695803</v>
      </c>
      <c r="D12" s="93">
        <f>D10-D11</f>
        <v>-46.711457564403446</v>
      </c>
      <c r="E12" s="92">
        <f>E10-E11</f>
        <v>2.2447389401433555</v>
      </c>
      <c r="F12" s="92">
        <f>F10-F11</f>
        <v>1.4582274683180545</v>
      </c>
      <c r="G12" s="92">
        <f>G10-G11</f>
        <v>1.6890437604097497</v>
      </c>
      <c r="H12" s="72">
        <f>C12+D12+E12+F12+G12</f>
        <v>-3.610563478574257</v>
      </c>
      <c r="I12" s="89"/>
      <c r="J12" s="89"/>
      <c r="K12" s="89"/>
      <c r="L12" s="89"/>
      <c r="M12" s="89"/>
      <c r="N12" s="90"/>
      <c r="O12" s="90"/>
      <c r="P12" s="90"/>
      <c r="Q12" s="90"/>
      <c r="R12" s="90"/>
      <c r="S12" s="90"/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2"/>
  <headerFooter alignWithMargins="0">
    <oddHeader xml:space="preserve">&amp;LAnnexe 16 -H 8- Cotation Fédérations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113">
    <pageSetUpPr fitToPage="1"/>
  </sheetPr>
  <dimension ref="A1:S12"/>
  <sheetViews>
    <sheetView zoomScale="75" zoomScaleNormal="75" workbookViewId="0" topLeftCell="A5">
      <selection activeCell="B9" sqref="B9"/>
    </sheetView>
  </sheetViews>
  <sheetFormatPr defaultColWidth="11.421875" defaultRowHeight="12.75"/>
  <cols>
    <col min="1" max="1" width="18.8515625" style="39" customWidth="1"/>
    <col min="2" max="2" width="41.8515625" style="39" customWidth="1"/>
    <col min="3" max="3" width="15.7109375" style="39" customWidth="1"/>
    <col min="4" max="4" width="15.140625" style="39" customWidth="1"/>
    <col min="5" max="5" width="14.8515625" style="39" customWidth="1"/>
    <col min="6" max="6" width="18.140625" style="39" customWidth="1"/>
    <col min="7" max="7" width="17.421875" style="39" customWidth="1"/>
    <col min="8" max="8" width="14.57421875" style="39" customWidth="1"/>
    <col min="9" max="16384" width="11.421875" style="39" customWidth="1"/>
  </cols>
  <sheetData>
    <row r="1" spans="1:8" ht="48" customHeight="1">
      <c r="A1" s="139" t="s">
        <v>28</v>
      </c>
      <c r="B1" s="140"/>
      <c r="C1" s="140"/>
      <c r="D1" s="140"/>
      <c r="E1" s="140"/>
      <c r="F1" s="140"/>
      <c r="G1" s="140"/>
      <c r="H1" s="140"/>
    </row>
    <row r="2" spans="2:7" ht="15.75" customHeight="1" thickBot="1">
      <c r="B2" s="40"/>
      <c r="C2" s="40"/>
      <c r="D2" s="40"/>
      <c r="E2" s="40"/>
      <c r="F2" s="41"/>
      <c r="G2" s="40"/>
    </row>
    <row r="3" spans="2:19" ht="33.75" customHeight="1" thickBot="1">
      <c r="B3" s="42"/>
      <c r="C3" s="43" t="s">
        <v>29</v>
      </c>
      <c r="D3" s="44" t="s">
        <v>26</v>
      </c>
      <c r="E3" s="45" t="s">
        <v>30</v>
      </c>
      <c r="F3" s="45" t="s">
        <v>31</v>
      </c>
      <c r="G3" s="45" t="s">
        <v>27</v>
      </c>
      <c r="H3" s="46" t="s">
        <v>32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49.5" customHeight="1">
      <c r="A4" s="48" t="s">
        <v>33</v>
      </c>
      <c r="B4" s="49" t="s">
        <v>34</v>
      </c>
      <c r="C4" s="50">
        <f>'Annexe 12 - H 4'!C4</f>
        <v>184093.460208</v>
      </c>
      <c r="D4" s="51">
        <f>'Annexe 12 - H 4'!D4</f>
        <v>66437.865</v>
      </c>
      <c r="E4" s="50">
        <f>'Annexe 12 - H 4'!E4</f>
        <v>5203</v>
      </c>
      <c r="F4" s="50">
        <f>'Annexe 12 - H 4'!F4</f>
        <v>77000</v>
      </c>
      <c r="G4" s="50">
        <f>'Annexe 12 - H 4'!G4</f>
        <v>44000</v>
      </c>
      <c r="H4" s="52">
        <f>SUM(C4:G4)</f>
        <v>376734.325208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45" customHeight="1">
      <c r="A5" s="53" t="s">
        <v>35</v>
      </c>
      <c r="B5" s="54" t="s">
        <v>36</v>
      </c>
      <c r="C5" s="55">
        <f>'Annexe 12 - H 4'!C5</f>
        <v>176015.650104</v>
      </c>
      <c r="D5" s="56">
        <f>'Annexe 12 - H 4'!D5</f>
        <v>66076.4325</v>
      </c>
      <c r="E5" s="55">
        <f>'Annexe 12 - H 4'!E5</f>
        <v>5203</v>
      </c>
      <c r="F5" s="55"/>
      <c r="G5" s="55"/>
      <c r="H5" s="57">
        <f>SUM(C5:E5)</f>
        <v>247295.082604</v>
      </c>
      <c r="I5" s="58"/>
      <c r="J5" s="58"/>
      <c r="K5" s="58"/>
      <c r="L5" s="58"/>
      <c r="M5" s="58"/>
      <c r="N5" s="47"/>
      <c r="O5" s="47"/>
      <c r="P5" s="47"/>
      <c r="Q5" s="47"/>
      <c r="R5" s="47"/>
      <c r="S5" s="47"/>
    </row>
    <row r="6" spans="1:19" ht="36.75" customHeight="1" thickBot="1">
      <c r="A6" s="59" t="s">
        <v>37</v>
      </c>
      <c r="B6" s="60" t="s">
        <v>38</v>
      </c>
      <c r="C6" s="61"/>
      <c r="D6" s="62"/>
      <c r="E6" s="61"/>
      <c r="F6" s="61">
        <v>7350</v>
      </c>
      <c r="G6" s="61">
        <v>4200</v>
      </c>
      <c r="H6" s="63">
        <f>SUM(F6:G6)</f>
        <v>11550</v>
      </c>
      <c r="I6" s="58"/>
      <c r="J6" s="58"/>
      <c r="K6" s="58"/>
      <c r="L6" s="58"/>
      <c r="M6" s="58"/>
      <c r="N6" s="47"/>
      <c r="O6" s="47"/>
      <c r="P6" s="47"/>
      <c r="Q6" s="47"/>
      <c r="R6" s="47"/>
      <c r="S6" s="47"/>
    </row>
    <row r="7" spans="1:19" ht="65.25" customHeight="1">
      <c r="A7" s="64" t="s">
        <v>39</v>
      </c>
      <c r="B7" s="49" t="s">
        <v>40</v>
      </c>
      <c r="C7" s="65">
        <f>C8*1000000/C5/12</f>
        <v>118.6890274556327</v>
      </c>
      <c r="D7" s="66">
        <f>D8*1000000/D5/12</f>
        <v>134.82739632583903</v>
      </c>
      <c r="E7" s="65">
        <f>E8*1000000/E5/12</f>
        <v>56.740544460978214</v>
      </c>
      <c r="F7" s="65">
        <f>F8*1000000/F6/6</f>
        <v>187.1180350981334</v>
      </c>
      <c r="G7" s="65">
        <f>G8*1000000/G6/6</f>
        <v>131.7080821914</v>
      </c>
      <c r="H7" s="67"/>
      <c r="I7" s="58"/>
      <c r="J7" s="58"/>
      <c r="K7" s="58"/>
      <c r="L7" s="58"/>
      <c r="M7" s="58"/>
      <c r="N7" s="47"/>
      <c r="O7" s="47"/>
      <c r="P7" s="47"/>
      <c r="Q7" s="47"/>
      <c r="R7" s="47"/>
      <c r="S7" s="47"/>
    </row>
    <row r="8" spans="1:19" ht="54" customHeight="1" thickBot="1">
      <c r="A8" s="68" t="s">
        <v>0</v>
      </c>
      <c r="B8" s="69" t="s">
        <v>1</v>
      </c>
      <c r="C8" s="70">
        <f>'Annexe 12 - H 4'!C7</f>
        <v>250.69351593377635</v>
      </c>
      <c r="D8" s="71">
        <f>'Annexe 12 - H 4'!D7</f>
        <v>106.90696022970062</v>
      </c>
      <c r="E8" s="70">
        <f>'Annexe 12 - H 4'!E7</f>
        <v>3.542652633965636</v>
      </c>
      <c r="F8" s="70">
        <f>'[1]Entrées Gér hosp-136'!J9/1000000</f>
        <v>8.251905347827682</v>
      </c>
      <c r="G8" s="70">
        <f>'[1]entrées Grce priv-81'!J9/1000000</f>
        <v>3.31904367122328</v>
      </c>
      <c r="H8" s="72">
        <f>C8+D8+E8+F8+G8</f>
        <v>372.71407781649356</v>
      </c>
      <c r="I8" s="58"/>
      <c r="J8" s="58"/>
      <c r="K8" s="58"/>
      <c r="L8" s="58"/>
      <c r="M8" s="58"/>
      <c r="N8" s="47"/>
      <c r="O8" s="47"/>
      <c r="P8" s="47"/>
      <c r="Q8" s="47"/>
      <c r="R8" s="47"/>
      <c r="S8" s="47"/>
    </row>
    <row r="9" spans="1:19" ht="63.75" customHeight="1" thickBot="1">
      <c r="A9" s="73" t="s">
        <v>2</v>
      </c>
      <c r="B9" s="127" t="s">
        <v>50</v>
      </c>
      <c r="C9" s="75">
        <f>'[1]Prélev Exo MV seuil 1,4 SMIC'!B31/1000000+'[1]prél TE-TPSA au dessus 1,4SMIC'!T11/1000000</f>
        <v>51.259718492144465</v>
      </c>
      <c r="D9" s="76">
        <f>'[1]Prélev Exo MV seuil 1,4 SMIC'!E31/1000000+'[1]prél TE-TPSA au dessus 1,4SMIC'!T9/1000000</f>
        <v>5.5846014679352844</v>
      </c>
      <c r="E9" s="77">
        <f>'Annexe 12 - H 4'!E8</f>
        <v>1.4487441053760892</v>
      </c>
      <c r="F9" s="78">
        <f>('Annexe 12 - H 4'!F8)*0.1</f>
        <v>1.7736413089686551</v>
      </c>
      <c r="G9" s="78">
        <f>('Annexe 12 - H 4'!G8)*0.1</f>
        <v>1.6766231056929788</v>
      </c>
      <c r="H9" s="79">
        <f>C9+D9+E9+F9+G9</f>
        <v>61.74332848011747</v>
      </c>
      <c r="I9" s="58"/>
      <c r="J9" s="58"/>
      <c r="K9" s="58"/>
      <c r="L9" s="58"/>
      <c r="M9" s="58"/>
      <c r="N9" s="47"/>
      <c r="O9" s="47"/>
      <c r="P9" s="47"/>
      <c r="Q9" s="47"/>
      <c r="R9" s="47"/>
      <c r="S9" s="47"/>
    </row>
    <row r="10" spans="1:19" ht="42.75" customHeight="1" thickBot="1">
      <c r="A10" s="73" t="s">
        <v>3</v>
      </c>
      <c r="B10" s="80" t="s">
        <v>4</v>
      </c>
      <c r="C10" s="81">
        <f>C8-C9</f>
        <v>199.4337974416319</v>
      </c>
      <c r="D10" s="6">
        <f>D8-D9</f>
        <v>101.32235876176533</v>
      </c>
      <c r="E10" s="81">
        <f>E8-E9</f>
        <v>2.0939085285895467</v>
      </c>
      <c r="F10" s="81">
        <f>F8-F9</f>
        <v>6.478264038859027</v>
      </c>
      <c r="G10" s="81">
        <f>G8-G9</f>
        <v>1.642420565530301</v>
      </c>
      <c r="H10" s="82">
        <f>C10+D10+E10+F10+G10</f>
        <v>310.9707493363761</v>
      </c>
      <c r="I10" s="58"/>
      <c r="J10" s="58"/>
      <c r="K10" s="58"/>
      <c r="L10" s="58"/>
      <c r="M10" s="58"/>
      <c r="N10" s="47"/>
      <c r="O10" s="47"/>
      <c r="P10" s="47"/>
      <c r="Q10" s="47"/>
      <c r="R10" s="47"/>
      <c r="S10" s="47"/>
    </row>
    <row r="11" spans="1:19" s="91" customFormat="1" ht="57.75" customHeight="1">
      <c r="A11" s="83" t="s">
        <v>41</v>
      </c>
      <c r="B11" s="84" t="s">
        <v>42</v>
      </c>
      <c r="C11" s="85">
        <f>'Annexe 12 - H 4'!C10</f>
        <v>167.06162164835968</v>
      </c>
      <c r="D11" s="86">
        <f>'Annexe 12 - H 4'!D10</f>
        <v>148.56689563526012</v>
      </c>
      <c r="E11" s="87">
        <v>0</v>
      </c>
      <c r="F11" s="87">
        <f>'Annexe 12 - H 4'!F10*0.1</f>
        <v>5.2027091203665385</v>
      </c>
      <c r="G11" s="87">
        <v>0</v>
      </c>
      <c r="H11" s="88">
        <f>C11+D11+E11+F11+G11</f>
        <v>320.8312264039863</v>
      </c>
      <c r="I11" s="89"/>
      <c r="J11" s="89"/>
      <c r="K11" s="89"/>
      <c r="L11" s="89"/>
      <c r="M11" s="89"/>
      <c r="N11" s="90"/>
      <c r="O11" s="90"/>
      <c r="P11" s="90"/>
      <c r="Q11" s="90"/>
      <c r="R11" s="90"/>
      <c r="S11" s="90"/>
    </row>
    <row r="12" spans="1:19" s="91" customFormat="1" ht="46.5" customHeight="1" thickBot="1">
      <c r="A12" s="68" t="s">
        <v>5</v>
      </c>
      <c r="B12" s="69" t="s">
        <v>6</v>
      </c>
      <c r="C12" s="92">
        <f>C10-C11</f>
        <v>32.37217579327222</v>
      </c>
      <c r="D12" s="93">
        <f>D10-D11</f>
        <v>-47.244536873494795</v>
      </c>
      <c r="E12" s="92">
        <f>E10-E11</f>
        <v>2.0939085285895467</v>
      </c>
      <c r="F12" s="92">
        <f>F10-F11</f>
        <v>1.2755549184924888</v>
      </c>
      <c r="G12" s="92">
        <f>G10-G11</f>
        <v>1.642420565530301</v>
      </c>
      <c r="H12" s="72">
        <f>C12+D12+E12+F12+G12</f>
        <v>-9.860477067610239</v>
      </c>
      <c r="I12" s="89"/>
      <c r="J12" s="89"/>
      <c r="K12" s="89"/>
      <c r="L12" s="89"/>
      <c r="M12" s="89"/>
      <c r="N12" s="90"/>
      <c r="O12" s="90"/>
      <c r="P12" s="90"/>
      <c r="Q12" s="90"/>
      <c r="R12" s="90"/>
      <c r="S12" s="90"/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2"/>
  <headerFooter alignWithMargins="0">
    <oddHeader>&amp;LAnnexe 16-H 9- Cotation Fédérations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1131">
    <pageSetUpPr fitToPage="1"/>
  </sheetPr>
  <dimension ref="A1:S12"/>
  <sheetViews>
    <sheetView tabSelected="1" zoomScale="75" zoomScaleNormal="75" workbookViewId="0" topLeftCell="A7">
      <selection activeCell="A10" sqref="A10"/>
    </sheetView>
  </sheetViews>
  <sheetFormatPr defaultColWidth="11.421875" defaultRowHeight="12.75"/>
  <cols>
    <col min="1" max="1" width="18.8515625" style="39" customWidth="1"/>
    <col min="2" max="2" width="41.8515625" style="39" customWidth="1"/>
    <col min="3" max="3" width="15.7109375" style="39" customWidth="1"/>
    <col min="4" max="4" width="15.140625" style="39" customWidth="1"/>
    <col min="5" max="5" width="14.8515625" style="39" customWidth="1"/>
    <col min="6" max="6" width="18.140625" style="39" customWidth="1"/>
    <col min="7" max="7" width="17.421875" style="39" customWidth="1"/>
    <col min="8" max="8" width="14.57421875" style="39" customWidth="1"/>
    <col min="9" max="16384" width="11.421875" style="39" customWidth="1"/>
  </cols>
  <sheetData>
    <row r="1" spans="1:8" ht="48" customHeight="1">
      <c r="A1" s="139" t="s">
        <v>28</v>
      </c>
      <c r="B1" s="140"/>
      <c r="C1" s="140"/>
      <c r="D1" s="140"/>
      <c r="E1" s="140"/>
      <c r="F1" s="140"/>
      <c r="G1" s="140"/>
      <c r="H1" s="140"/>
    </row>
    <row r="2" spans="2:7" ht="15.75" customHeight="1" thickBot="1">
      <c r="B2" s="40"/>
      <c r="C2" s="40"/>
      <c r="D2" s="40"/>
      <c r="E2" s="40"/>
      <c r="F2" s="41"/>
      <c r="G2" s="40"/>
    </row>
    <row r="3" spans="2:19" ht="33.75" customHeight="1" thickBot="1">
      <c r="B3" s="42"/>
      <c r="C3" s="43" t="s">
        <v>29</v>
      </c>
      <c r="D3" s="44" t="s">
        <v>26</v>
      </c>
      <c r="E3" s="45" t="s">
        <v>30</v>
      </c>
      <c r="F3" s="45" t="s">
        <v>31</v>
      </c>
      <c r="G3" s="45" t="s">
        <v>27</v>
      </c>
      <c r="H3" s="46" t="s">
        <v>32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49.5" customHeight="1">
      <c r="A4" s="48" t="s">
        <v>33</v>
      </c>
      <c r="B4" s="49" t="s">
        <v>34</v>
      </c>
      <c r="C4" s="50">
        <f>'Annexe 12 - H 5'!C4</f>
        <v>184093.460208</v>
      </c>
      <c r="D4" s="51">
        <f>'Annexe 12 - H 5'!D4</f>
        <v>66437.865</v>
      </c>
      <c r="E4" s="50">
        <f>'Annexe 12 - H 5'!E4</f>
        <v>5203</v>
      </c>
      <c r="F4" s="50">
        <f>'Annexe 12 - H 5'!F4</f>
        <v>77000</v>
      </c>
      <c r="G4" s="50">
        <f>'Annexe 12 - H 5'!G4</f>
        <v>44000</v>
      </c>
      <c r="H4" s="52">
        <f>SUM(C4:G4)</f>
        <v>376734.325208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45" customHeight="1">
      <c r="A5" s="53" t="s">
        <v>35</v>
      </c>
      <c r="B5" s="54" t="s">
        <v>36</v>
      </c>
      <c r="C5" s="55">
        <f>'Annexe 12 - H 5'!C5</f>
        <v>176015.650104</v>
      </c>
      <c r="D5" s="56">
        <f>'Annexe 12 - H 5'!D5</f>
        <v>66076.4325</v>
      </c>
      <c r="E5" s="55">
        <f>'Annexe 12 - H 5'!E5</f>
        <v>5203</v>
      </c>
      <c r="F5" s="55"/>
      <c r="G5" s="55"/>
      <c r="H5" s="57">
        <f>SUM(C5:E5)</f>
        <v>247295.082604</v>
      </c>
      <c r="I5" s="58"/>
      <c r="J5" s="58"/>
      <c r="K5" s="58"/>
      <c r="L5" s="58"/>
      <c r="M5" s="58"/>
      <c r="N5" s="47"/>
      <c r="O5" s="47"/>
      <c r="P5" s="47"/>
      <c r="Q5" s="47"/>
      <c r="R5" s="47"/>
      <c r="S5" s="47"/>
    </row>
    <row r="6" spans="1:19" ht="36.75" customHeight="1" thickBot="1">
      <c r="A6" s="59" t="s">
        <v>37</v>
      </c>
      <c r="B6" s="60" t="s">
        <v>38</v>
      </c>
      <c r="C6" s="61"/>
      <c r="D6" s="62"/>
      <c r="E6" s="61"/>
      <c r="F6" s="61">
        <v>7350</v>
      </c>
      <c r="G6" s="61">
        <v>4200</v>
      </c>
      <c r="H6" s="63">
        <f>SUM(F6:G6)</f>
        <v>11550</v>
      </c>
      <c r="I6" s="58"/>
      <c r="J6" s="58"/>
      <c r="K6" s="58"/>
      <c r="L6" s="58"/>
      <c r="M6" s="58"/>
      <c r="N6" s="47"/>
      <c r="O6" s="47"/>
      <c r="P6" s="47"/>
      <c r="Q6" s="47"/>
      <c r="R6" s="47"/>
      <c r="S6" s="47"/>
    </row>
    <row r="7" spans="1:19" ht="65.25" customHeight="1">
      <c r="A7" s="64" t="s">
        <v>39</v>
      </c>
      <c r="B7" s="49" t="s">
        <v>40</v>
      </c>
      <c r="C7" s="65">
        <f>C8*1000000/C5/12</f>
        <v>118.6890274556327</v>
      </c>
      <c r="D7" s="66">
        <f>D8*1000000/D5/12</f>
        <v>134.82739632583903</v>
      </c>
      <c r="E7" s="65">
        <f>E8*1000000/E5/12</f>
        <v>56.740544460978214</v>
      </c>
      <c r="F7" s="65">
        <f>F8*1000000/F6/6</f>
        <v>187.1180350981334</v>
      </c>
      <c r="G7" s="65">
        <f>G8*1000000/G6/6</f>
        <v>131.7080821914</v>
      </c>
      <c r="H7" s="67"/>
      <c r="I7" s="58"/>
      <c r="J7" s="58"/>
      <c r="K7" s="58"/>
      <c r="L7" s="58"/>
      <c r="M7" s="58"/>
      <c r="N7" s="47"/>
      <c r="O7" s="47"/>
      <c r="P7" s="47"/>
      <c r="Q7" s="47"/>
      <c r="R7" s="47"/>
      <c r="S7" s="47"/>
    </row>
    <row r="8" spans="1:19" ht="54" customHeight="1" thickBot="1">
      <c r="A8" s="68" t="s">
        <v>0</v>
      </c>
      <c r="B8" s="69" t="s">
        <v>1</v>
      </c>
      <c r="C8" s="70">
        <f>'Annexe 12 - H 5'!C7</f>
        <v>250.69351593377635</v>
      </c>
      <c r="D8" s="71">
        <f>'Annexe 12 - H 5'!D7</f>
        <v>106.90696022970062</v>
      </c>
      <c r="E8" s="70">
        <f>'Annexe 12 - H 5'!E7</f>
        <v>3.542652633965636</v>
      </c>
      <c r="F8" s="70">
        <f>'[2]Entrées Gér hosp-136'!J9/1000000</f>
        <v>8.251905347827682</v>
      </c>
      <c r="G8" s="70">
        <f>'[2]entrées Grce priv-81'!J9/1000000</f>
        <v>3.31904367122328</v>
      </c>
      <c r="H8" s="72">
        <f>C8+D8+E8+F8+G8</f>
        <v>372.71407781649356</v>
      </c>
      <c r="I8" s="58"/>
      <c r="J8" s="58"/>
      <c r="K8" s="58"/>
      <c r="L8" s="58"/>
      <c r="M8" s="58"/>
      <c r="N8" s="47"/>
      <c r="O8" s="47"/>
      <c r="P8" s="47"/>
      <c r="Q8" s="47"/>
      <c r="R8" s="47"/>
      <c r="S8" s="47"/>
    </row>
    <row r="9" spans="1:19" ht="63.75" customHeight="1" thickBot="1">
      <c r="A9" s="73" t="s">
        <v>2</v>
      </c>
      <c r="B9" s="74" t="s">
        <v>51</v>
      </c>
      <c r="C9" s="75">
        <f>'[2]Prélev Exo MV seuil 1,2 SMIC'!B31/1000000+'[2]prél TE-TPSA au dessus 1,4SMIC'!T11/1000000</f>
        <v>59.80460940298188</v>
      </c>
      <c r="D9" s="76">
        <f>'[2]Prélev Exo MV seuil 1,2 SMIC'!E31/1000000+'[2]prél TE-TPSA au dessus 1,4SMIC'!T9/1000000</f>
        <v>6.810591589095072</v>
      </c>
      <c r="E9" s="77">
        <f>'Annexe 12 - H 5'!E8</f>
        <v>1.6902468038361784</v>
      </c>
      <c r="F9" s="78">
        <f>('Annexe 12 - H 5'!F8)*0.1</f>
        <v>2.0699583085146096</v>
      </c>
      <c r="G9" s="78">
        <f>('Annexe 12 - H 5'!G8)*0.1</f>
        <v>1.8993795563164981</v>
      </c>
      <c r="H9" s="79">
        <f>C9+D9+E9+F9+G9</f>
        <v>72.27478566074424</v>
      </c>
      <c r="I9" s="58"/>
      <c r="J9" s="58"/>
      <c r="K9" s="58"/>
      <c r="L9" s="58"/>
      <c r="M9" s="58"/>
      <c r="N9" s="47"/>
      <c r="O9" s="47"/>
      <c r="P9" s="47"/>
      <c r="Q9" s="47"/>
      <c r="R9" s="47"/>
      <c r="S9" s="47"/>
    </row>
    <row r="10" spans="1:19" ht="42.75" customHeight="1" thickBot="1">
      <c r="A10" s="73" t="s">
        <v>3</v>
      </c>
      <c r="B10" s="80" t="s">
        <v>4</v>
      </c>
      <c r="C10" s="81">
        <f>C8-C9</f>
        <v>190.8889065307945</v>
      </c>
      <c r="D10" s="6">
        <f>D8-D9</f>
        <v>100.09636864060555</v>
      </c>
      <c r="E10" s="81">
        <f>E8-E9</f>
        <v>1.8524058301294575</v>
      </c>
      <c r="F10" s="81">
        <f>F8-F9</f>
        <v>6.181947039313073</v>
      </c>
      <c r="G10" s="81">
        <f>G8-G9</f>
        <v>1.4196641149067817</v>
      </c>
      <c r="H10" s="82">
        <f>C10+D10+E10+F10+G10</f>
        <v>300.4392921557493</v>
      </c>
      <c r="I10" s="58"/>
      <c r="J10" s="58"/>
      <c r="K10" s="58"/>
      <c r="L10" s="58"/>
      <c r="M10" s="58"/>
      <c r="N10" s="47"/>
      <c r="O10" s="47"/>
      <c r="P10" s="47"/>
      <c r="Q10" s="47"/>
      <c r="R10" s="47"/>
      <c r="S10" s="47"/>
    </row>
    <row r="11" spans="1:19" s="91" customFormat="1" ht="57.75" customHeight="1">
      <c r="A11" s="83" t="s">
        <v>41</v>
      </c>
      <c r="B11" s="84" t="s">
        <v>42</v>
      </c>
      <c r="C11" s="85">
        <f>'Annexe 12 - H 5'!C10</f>
        <v>167.06162164835968</v>
      </c>
      <c r="D11" s="86">
        <f>'Annexe 12 - H 5'!D10</f>
        <v>148.56689563526012</v>
      </c>
      <c r="E11" s="87">
        <v>0</v>
      </c>
      <c r="F11" s="87">
        <f>'Annexe 12 - H 5'!F10*0.1</f>
        <v>5.2027091203665385</v>
      </c>
      <c r="G11" s="87">
        <v>0</v>
      </c>
      <c r="H11" s="88">
        <f>C11+D11+E11+F11+G11</f>
        <v>320.8312264039863</v>
      </c>
      <c r="I11" s="89"/>
      <c r="J11" s="89"/>
      <c r="K11" s="89"/>
      <c r="L11" s="89"/>
      <c r="M11" s="89"/>
      <c r="N11" s="90"/>
      <c r="O11" s="90"/>
      <c r="P11" s="90"/>
      <c r="Q11" s="90"/>
      <c r="R11" s="90"/>
      <c r="S11" s="90"/>
    </row>
    <row r="12" spans="1:19" s="91" customFormat="1" ht="46.5" customHeight="1" thickBot="1">
      <c r="A12" s="68" t="s">
        <v>5</v>
      </c>
      <c r="B12" s="69" t="s">
        <v>6</v>
      </c>
      <c r="C12" s="92">
        <f>C10-C11</f>
        <v>23.82728488243481</v>
      </c>
      <c r="D12" s="93">
        <f>D10-D11</f>
        <v>-48.47052699465458</v>
      </c>
      <c r="E12" s="92">
        <f>E10-E11</f>
        <v>1.8524058301294575</v>
      </c>
      <c r="F12" s="92">
        <f>F10-F11</f>
        <v>0.9792379189465343</v>
      </c>
      <c r="G12" s="92">
        <f>G10-G11</f>
        <v>1.4196641149067817</v>
      </c>
      <c r="H12" s="72">
        <f>C12+D12+E12+F12+G12</f>
        <v>-20.391934248236996</v>
      </c>
      <c r="I12" s="89"/>
      <c r="J12" s="89"/>
      <c r="K12" s="89"/>
      <c r="L12" s="89"/>
      <c r="M12" s="89"/>
      <c r="N12" s="90"/>
      <c r="O12" s="90"/>
      <c r="P12" s="90"/>
      <c r="Q12" s="90"/>
      <c r="R12" s="90"/>
      <c r="S12" s="90"/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2"/>
  <headerFooter alignWithMargins="0">
    <oddHeader>&amp;LAnnexe 16-H 10- Cotation fédérations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14">
    <pageSetUpPr fitToPage="1"/>
  </sheetPr>
  <dimension ref="A1:T12"/>
  <sheetViews>
    <sheetView zoomScale="75" zoomScaleNormal="75" workbookViewId="0" topLeftCell="A5">
      <selection activeCell="A10" sqref="A10:B10"/>
    </sheetView>
  </sheetViews>
  <sheetFormatPr defaultColWidth="11.421875" defaultRowHeight="12.75"/>
  <cols>
    <col min="1" max="1" width="9.8515625" style="1" customWidth="1"/>
    <col min="2" max="2" width="50.00390625" style="40" customWidth="1"/>
    <col min="3" max="3" width="12.140625" style="40" customWidth="1"/>
    <col min="4" max="4" width="11.28125" style="40" customWidth="1"/>
    <col min="5" max="5" width="13.28125" style="40" customWidth="1"/>
    <col min="6" max="6" width="12.28125" style="40" customWidth="1"/>
    <col min="7" max="7" width="11.421875" style="40" customWidth="1"/>
    <col min="8" max="8" width="14.57421875" style="40" customWidth="1"/>
    <col min="9" max="9" width="9.8515625" style="40" bestFit="1" customWidth="1"/>
    <col min="10" max="16384" width="9.8515625" style="40" customWidth="1"/>
  </cols>
  <sheetData>
    <row r="1" ht="18.75">
      <c r="A1" s="96" t="s">
        <v>44</v>
      </c>
    </row>
    <row r="2" ht="16.5" thickBot="1"/>
    <row r="3" spans="2:20" ht="50.25" customHeight="1" thickBot="1">
      <c r="B3" s="2"/>
      <c r="C3" s="45" t="s">
        <v>29</v>
      </c>
      <c r="D3" s="45" t="s">
        <v>26</v>
      </c>
      <c r="E3" s="45" t="s">
        <v>30</v>
      </c>
      <c r="F3" s="45" t="s">
        <v>31</v>
      </c>
      <c r="G3" s="45" t="s">
        <v>27</v>
      </c>
      <c r="H3" s="97" t="s">
        <v>32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36" customHeight="1">
      <c r="A4" s="99" t="s">
        <v>33</v>
      </c>
      <c r="B4" s="100" t="s">
        <v>34</v>
      </c>
      <c r="C4" s="50">
        <f>'[5]fiche budgétaire'!B27</f>
        <v>184093.460208</v>
      </c>
      <c r="D4" s="50">
        <f>'[5]fiche budgétaire'!C27</f>
        <v>66437.865</v>
      </c>
      <c r="E4" s="50">
        <f>'[5]fiche budgétaire'!D27</f>
        <v>5203</v>
      </c>
      <c r="F4" s="50">
        <f>'[5]fiche budgétaire'!E27</f>
        <v>77000</v>
      </c>
      <c r="G4" s="50">
        <f>'[5]fiche budgétaire'!F27</f>
        <v>44000</v>
      </c>
      <c r="H4" s="50">
        <f>SUM(C4:G4)</f>
        <v>376734.325208</v>
      </c>
      <c r="I4" s="101"/>
      <c r="J4" s="101"/>
      <c r="K4" s="101"/>
      <c r="L4" s="101"/>
      <c r="M4" s="101"/>
      <c r="N4" s="101"/>
      <c r="O4" s="98"/>
      <c r="P4" s="98"/>
      <c r="Q4" s="98"/>
      <c r="R4" s="98"/>
      <c r="S4" s="98"/>
      <c r="T4" s="98"/>
    </row>
    <row r="5" spans="1:20" ht="45.75" customHeight="1" thickBot="1">
      <c r="A5" s="102" t="s">
        <v>35</v>
      </c>
      <c r="B5" s="103" t="s">
        <v>36</v>
      </c>
      <c r="C5" s="61">
        <f>'[5]fiche budgétaire'!B28</f>
        <v>176015.650104</v>
      </c>
      <c r="D5" s="61">
        <f>'[5]fiche budgétaire'!C28</f>
        <v>66076.4325</v>
      </c>
      <c r="E5" s="61">
        <f>'[5]fiche budgétaire'!D28</f>
        <v>5203</v>
      </c>
      <c r="F5" s="61">
        <f>'[5]fiche budgétaire'!E28</f>
        <v>73500</v>
      </c>
      <c r="G5" s="61">
        <f>'[5]fiche budgétaire'!F28</f>
        <v>42000</v>
      </c>
      <c r="H5" s="61">
        <f>SUM(C5:G5)</f>
        <v>362795.082604</v>
      </c>
      <c r="I5" s="101"/>
      <c r="J5" s="101"/>
      <c r="K5" s="101"/>
      <c r="L5" s="101"/>
      <c r="M5" s="101"/>
      <c r="N5" s="101"/>
      <c r="O5" s="98"/>
      <c r="P5" s="98"/>
      <c r="Q5" s="98"/>
      <c r="R5" s="98"/>
      <c r="S5" s="98"/>
      <c r="T5" s="98"/>
    </row>
    <row r="6" spans="1:20" ht="57.75" customHeight="1" thickBot="1">
      <c r="A6" s="104" t="s">
        <v>43</v>
      </c>
      <c r="B6" s="105" t="s">
        <v>40</v>
      </c>
      <c r="C6" s="106">
        <f>C7*1000000/C5/12</f>
        <v>118.6890274556327</v>
      </c>
      <c r="D6" s="106">
        <f>D7*1000000/D5/12</f>
        <v>134.82739632583903</v>
      </c>
      <c r="E6" s="106">
        <f>E7*1000000/E5/12</f>
        <v>56.740544460978214</v>
      </c>
      <c r="F6" s="106">
        <f>F7*1000000/F5/12</f>
        <v>99.13453549240654</v>
      </c>
      <c r="G6" s="106">
        <f>G7*1000000/G5/12</f>
        <v>69.77851996891987</v>
      </c>
      <c r="H6" s="107"/>
      <c r="I6" s="101"/>
      <c r="J6" s="101"/>
      <c r="K6" s="101"/>
      <c r="L6" s="101"/>
      <c r="M6" s="101"/>
      <c r="N6" s="101"/>
      <c r="O6" s="98"/>
      <c r="P6" s="98"/>
      <c r="Q6" s="98"/>
      <c r="R6" s="98"/>
      <c r="S6" s="98"/>
      <c r="T6" s="98"/>
    </row>
    <row r="7" spans="1:20" ht="51" customHeight="1" thickBot="1">
      <c r="A7" s="104" t="s">
        <v>0</v>
      </c>
      <c r="B7" s="108" t="s">
        <v>1</v>
      </c>
      <c r="C7" s="3">
        <f>'[5]TE-CEet TPSA- 136€'!S11/1000000</f>
        <v>250.69351593377635</v>
      </c>
      <c r="D7" s="3">
        <f>'[5]TE-CEet TPSA- 136€'!S9/1000000</f>
        <v>106.90696022970062</v>
      </c>
      <c r="E7" s="3">
        <f>C7*E4/C4/2</f>
        <v>3.542652633965636</v>
      </c>
      <c r="F7" s="3">
        <f>'[5]Gér hosp-136'!R9/1000000</f>
        <v>87.43666030430258</v>
      </c>
      <c r="G7" s="3">
        <f>'[5]Grce priv-81'!R9/1000000</f>
        <v>35.168374064335616</v>
      </c>
      <c r="H7" s="3">
        <f>SUM(C7:G7)</f>
        <v>483.7481631660808</v>
      </c>
      <c r="I7" s="101"/>
      <c r="J7" s="101"/>
      <c r="K7" s="101"/>
      <c r="L7" s="101"/>
      <c r="M7" s="101"/>
      <c r="N7" s="101"/>
      <c r="O7" s="98"/>
      <c r="P7" s="98"/>
      <c r="Q7" s="98"/>
      <c r="R7" s="98"/>
      <c r="S7" s="98"/>
      <c r="T7" s="98"/>
    </row>
    <row r="8" spans="1:20" ht="59.25" customHeight="1" thickBot="1">
      <c r="A8" s="109" t="s">
        <v>2</v>
      </c>
      <c r="B8" s="123" t="s">
        <v>47</v>
      </c>
      <c r="C8" s="110">
        <f>('[5]franchise MV seuil 1,4 SMIC'!B31+'[5]prél TE-TPSA au dessus 1,4SMIC'!T11)/1000000</f>
        <v>35.910889342766545</v>
      </c>
      <c r="D8" s="110">
        <f>('[5]franchise MV seuil 1,4 SMIC'!E31+'[5]prél TE-TPSA au dessus 1,4SMIC'!T9)/1000000</f>
        <v>3.7148559700719512</v>
      </c>
      <c r="E8" s="110">
        <f>C8*E4/C4</f>
        <v>1.0149429373498993</v>
      </c>
      <c r="F8" s="110">
        <f>('[5]Gér hosp-prél 1,4 SMIC-136'!R9+'[5]franchise MV seuil 1,4 SMIC'!F31)/1000000</f>
        <v>12.44023866561679</v>
      </c>
      <c r="G8" s="110">
        <f>('[5]Grce priv-prell 1,4 SMIC-81'!R9+'[5]franchise MV seuil 1,4 SMIC'!G31)/1000000</f>
        <v>13.559572939318263</v>
      </c>
      <c r="H8" s="110">
        <f>SUM(C8:G8)</f>
        <v>66.64049985512345</v>
      </c>
      <c r="I8" s="101"/>
      <c r="J8" s="101"/>
      <c r="K8" s="101"/>
      <c r="L8" s="101"/>
      <c r="M8" s="101"/>
      <c r="N8" s="101"/>
      <c r="O8" s="98"/>
      <c r="P8" s="98"/>
      <c r="Q8" s="98"/>
      <c r="R8" s="98"/>
      <c r="S8" s="98"/>
      <c r="T8" s="98"/>
    </row>
    <row r="9" spans="1:20" ht="47.25" customHeight="1">
      <c r="A9" s="111" t="s">
        <v>3</v>
      </c>
      <c r="B9" s="112" t="s">
        <v>4</v>
      </c>
      <c r="C9" s="113">
        <f aca="true" t="shared" si="0" ref="C9:H9">C7-C8</f>
        <v>214.7826265910098</v>
      </c>
      <c r="D9" s="113">
        <f t="shared" si="0"/>
        <v>103.19210425962866</v>
      </c>
      <c r="E9" s="113">
        <f t="shared" si="0"/>
        <v>2.5277096966157364</v>
      </c>
      <c r="F9" s="113">
        <f t="shared" si="0"/>
        <v>74.99642163868579</v>
      </c>
      <c r="G9" s="113">
        <f t="shared" si="0"/>
        <v>21.60880112501735</v>
      </c>
      <c r="H9" s="113">
        <f t="shared" si="0"/>
        <v>417.1076633109574</v>
      </c>
      <c r="I9" s="101"/>
      <c r="J9" s="101"/>
      <c r="K9" s="101"/>
      <c r="L9" s="101"/>
      <c r="M9" s="101"/>
      <c r="N9" s="101"/>
      <c r="O9" s="98"/>
      <c r="P9" s="98"/>
      <c r="Q9" s="98"/>
      <c r="R9" s="98"/>
      <c r="S9" s="98"/>
      <c r="T9" s="98"/>
    </row>
    <row r="10" spans="1:20" s="1" customFormat="1" ht="47.25" customHeight="1">
      <c r="A10" s="111" t="s">
        <v>41</v>
      </c>
      <c r="B10" s="84" t="s">
        <v>42</v>
      </c>
      <c r="C10" s="114">
        <f>'[5]fiche budgétaire'!B34/1000000</f>
        <v>167.06162164835968</v>
      </c>
      <c r="D10" s="114">
        <f>'[5]fiche budgétaire'!C34/1000000</f>
        <v>148.56689563526012</v>
      </c>
      <c r="E10" s="114"/>
      <c r="F10" s="114">
        <f>'[5]fiche budgétaire'!E34/1000000</f>
        <v>52.02709120366538</v>
      </c>
      <c r="G10" s="114"/>
      <c r="H10" s="114">
        <f>SUM(C10:G10)</f>
        <v>367.6556084872851</v>
      </c>
      <c r="I10" s="115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116"/>
    </row>
    <row r="11" spans="1:20" ht="51" customHeight="1" thickBot="1">
      <c r="A11" s="102" t="s">
        <v>5</v>
      </c>
      <c r="B11" s="117" t="s">
        <v>6</v>
      </c>
      <c r="C11" s="92">
        <f>C7-C10-C8</f>
        <v>47.72100494265013</v>
      </c>
      <c r="D11" s="92">
        <f>D7-D10-D8</f>
        <v>-45.37479137563146</v>
      </c>
      <c r="E11" s="92">
        <f>E7-E10-E8</f>
        <v>2.5277096966157364</v>
      </c>
      <c r="F11" s="92">
        <f>F7-F10-F8</f>
        <v>22.96933043502041</v>
      </c>
      <c r="G11" s="92">
        <f>G7-G10-G8</f>
        <v>21.60880112501735</v>
      </c>
      <c r="H11" s="92">
        <f>SUM(C11:G11)</f>
        <v>49.45205482367217</v>
      </c>
      <c r="I11" s="101"/>
      <c r="J11" s="101"/>
      <c r="K11" s="101"/>
      <c r="L11" s="101"/>
      <c r="M11" s="101"/>
      <c r="N11" s="101"/>
      <c r="O11" s="98"/>
      <c r="P11" s="98"/>
      <c r="Q11" s="98"/>
      <c r="R11" s="98"/>
      <c r="S11" s="98"/>
      <c r="T11" s="98"/>
    </row>
    <row r="12" spans="1:20" s="122" customFormat="1" ht="39.75" customHeight="1">
      <c r="A12" s="118"/>
      <c r="B12" s="94"/>
      <c r="C12" s="95"/>
      <c r="D12" s="95"/>
      <c r="E12" s="95"/>
      <c r="F12" s="95"/>
      <c r="G12" s="95"/>
      <c r="H12" s="119"/>
      <c r="I12" s="120"/>
      <c r="J12" s="120"/>
      <c r="K12" s="120"/>
      <c r="L12" s="120"/>
      <c r="M12" s="120"/>
      <c r="N12" s="120"/>
      <c r="O12" s="121"/>
      <c r="P12" s="121"/>
      <c r="Q12" s="121"/>
      <c r="R12" s="121"/>
      <c r="S12" s="121"/>
      <c r="T12" s="12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4" r:id="rId2"/>
  <headerFooter alignWithMargins="0">
    <oddHeader>&amp;LH 1
&amp;"Arial,Gras"&amp;UANNEXE 12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12">
    <pageSetUpPr fitToPage="1"/>
  </sheetPr>
  <dimension ref="A1:T12"/>
  <sheetViews>
    <sheetView zoomScale="75" zoomScaleNormal="75" workbookViewId="0" topLeftCell="A7">
      <selection activeCell="B9" sqref="B9"/>
    </sheetView>
  </sheetViews>
  <sheetFormatPr defaultColWidth="11.421875" defaultRowHeight="12.75"/>
  <cols>
    <col min="1" max="1" width="11.421875" style="1" customWidth="1"/>
    <col min="2" max="2" width="58.28125" style="40" customWidth="1"/>
    <col min="3" max="3" width="14.140625" style="40" customWidth="1"/>
    <col min="4" max="4" width="13.140625" style="40" customWidth="1"/>
    <col min="5" max="5" width="15.421875" style="40" customWidth="1"/>
    <col min="6" max="6" width="14.28125" style="40" customWidth="1"/>
    <col min="7" max="7" width="13.28125" style="40" customWidth="1"/>
    <col min="8" max="8" width="17.00390625" style="40" customWidth="1"/>
    <col min="9" max="9" width="11.57421875" style="40" bestFit="1" customWidth="1"/>
    <col min="10" max="16384" width="11.421875" style="40" customWidth="1"/>
  </cols>
  <sheetData>
    <row r="1" ht="18.75">
      <c r="A1" s="96" t="s">
        <v>44</v>
      </c>
    </row>
    <row r="2" ht="16.5" thickBot="1"/>
    <row r="3" spans="2:20" ht="50.25" customHeight="1" thickBot="1">
      <c r="B3" s="2"/>
      <c r="C3" s="45" t="s">
        <v>29</v>
      </c>
      <c r="D3" s="45" t="s">
        <v>26</v>
      </c>
      <c r="E3" s="45" t="s">
        <v>30</v>
      </c>
      <c r="F3" s="45" t="s">
        <v>31</v>
      </c>
      <c r="G3" s="45" t="s">
        <v>27</v>
      </c>
      <c r="H3" s="97" t="s">
        <v>32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36" customHeight="1">
      <c r="A4" s="99" t="s">
        <v>33</v>
      </c>
      <c r="B4" s="100" t="s">
        <v>34</v>
      </c>
      <c r="C4" s="50">
        <f>'[3]fiche budgétaire'!B27</f>
        <v>184093.460208</v>
      </c>
      <c r="D4" s="50">
        <f>'[3]fiche budgétaire'!C27</f>
        <v>66437.865</v>
      </c>
      <c r="E4" s="50">
        <f>'[3]fiche budgétaire'!D27</f>
        <v>5203</v>
      </c>
      <c r="F4" s="50">
        <f>'[3]fiche budgétaire'!E27</f>
        <v>77000</v>
      </c>
      <c r="G4" s="50">
        <f>'[3]fiche budgétaire'!F27</f>
        <v>44000</v>
      </c>
      <c r="H4" s="50">
        <f>SUM(C4:G4)</f>
        <v>376734.325208</v>
      </c>
      <c r="I4" s="101"/>
      <c r="J4" s="101"/>
      <c r="K4" s="101"/>
      <c r="L4" s="101"/>
      <c r="M4" s="101"/>
      <c r="N4" s="101"/>
      <c r="O4" s="98"/>
      <c r="P4" s="98"/>
      <c r="Q4" s="98"/>
      <c r="R4" s="98"/>
      <c r="S4" s="98"/>
      <c r="T4" s="98"/>
    </row>
    <row r="5" spans="1:20" ht="45.75" customHeight="1" thickBot="1">
      <c r="A5" s="102" t="s">
        <v>35</v>
      </c>
      <c r="B5" s="103" t="s">
        <v>36</v>
      </c>
      <c r="C5" s="61">
        <f>'[3]fiche budgétaire'!B28</f>
        <v>176015.650104</v>
      </c>
      <c r="D5" s="61">
        <f>'[3]fiche budgétaire'!C28</f>
        <v>66076.4325</v>
      </c>
      <c r="E5" s="61">
        <f>'[3]fiche budgétaire'!D28</f>
        <v>5203</v>
      </c>
      <c r="F5" s="61">
        <f>'[3]fiche budgétaire'!E28</f>
        <v>73500</v>
      </c>
      <c r="G5" s="61">
        <f>'[3]fiche budgétaire'!F28</f>
        <v>42000</v>
      </c>
      <c r="H5" s="61">
        <f>SUM(C5:G5)</f>
        <v>362795.082604</v>
      </c>
      <c r="I5" s="101"/>
      <c r="J5" s="101"/>
      <c r="K5" s="101"/>
      <c r="L5" s="101"/>
      <c r="M5" s="101"/>
      <c r="N5" s="101"/>
      <c r="O5" s="98"/>
      <c r="P5" s="98"/>
      <c r="Q5" s="98"/>
      <c r="R5" s="98"/>
      <c r="S5" s="98"/>
      <c r="T5" s="98"/>
    </row>
    <row r="6" spans="1:20" ht="57.75" customHeight="1" thickBot="1">
      <c r="A6" s="104" t="s">
        <v>43</v>
      </c>
      <c r="B6" s="105" t="s">
        <v>40</v>
      </c>
      <c r="C6" s="106">
        <f>C7*1000000/C5/12</f>
        <v>118.6890274556327</v>
      </c>
      <c r="D6" s="106">
        <f>D7*1000000/D5/12</f>
        <v>134.82739632583903</v>
      </c>
      <c r="E6" s="106">
        <f>E7*1000000/E5/12</f>
        <v>56.740544460978214</v>
      </c>
      <c r="F6" s="106">
        <f>F7*1000000/F5/12</f>
        <v>99.13453549240654</v>
      </c>
      <c r="G6" s="106">
        <f>G7*1000000/G5/12</f>
        <v>69.77851996891987</v>
      </c>
      <c r="H6" s="107"/>
      <c r="I6" s="101"/>
      <c r="J6" s="101"/>
      <c r="K6" s="101"/>
      <c r="L6" s="101"/>
      <c r="M6" s="101"/>
      <c r="N6" s="101"/>
      <c r="O6" s="98"/>
      <c r="P6" s="98"/>
      <c r="Q6" s="98"/>
      <c r="R6" s="98"/>
      <c r="S6" s="98"/>
      <c r="T6" s="98"/>
    </row>
    <row r="7" spans="1:20" ht="51" customHeight="1" thickBot="1">
      <c r="A7" s="104" t="s">
        <v>0</v>
      </c>
      <c r="B7" s="108" t="s">
        <v>1</v>
      </c>
      <c r="C7" s="3">
        <f>'[3]TE-CEet TPSA- 136€'!S11/1000000</f>
        <v>250.69351593377635</v>
      </c>
      <c r="D7" s="3">
        <f>'[3]TE-CEet TPSA- 136€'!S9/1000000</f>
        <v>106.90696022970062</v>
      </c>
      <c r="E7" s="3">
        <f>C7*E4/C4/2</f>
        <v>3.542652633965636</v>
      </c>
      <c r="F7" s="3">
        <f>'[3]Gér hosp-136'!R9/1000000</f>
        <v>87.43666030430258</v>
      </c>
      <c r="G7" s="3">
        <f>'[3]Grce priv-81'!R9/1000000</f>
        <v>35.168374064335616</v>
      </c>
      <c r="H7" s="3">
        <f>SUM(C7:G7)</f>
        <v>483.7481631660808</v>
      </c>
      <c r="I7" s="101"/>
      <c r="J7" s="101"/>
      <c r="K7" s="101"/>
      <c r="L7" s="101"/>
      <c r="M7" s="101"/>
      <c r="N7" s="101"/>
      <c r="O7" s="98"/>
      <c r="P7" s="98"/>
      <c r="Q7" s="98"/>
      <c r="R7" s="98"/>
      <c r="S7" s="98"/>
      <c r="T7" s="98"/>
    </row>
    <row r="8" spans="1:20" ht="49.5" customHeight="1">
      <c r="A8" s="109" t="s">
        <v>2</v>
      </c>
      <c r="B8" s="74" t="s">
        <v>48</v>
      </c>
      <c r="C8" s="110">
        <f>('[3]prélfranchise MV seuil 1,3 SMIC'!B31+'[3]prél TE-TPSA au dessus 1,3SMIC'!T11)/1000000</f>
        <v>42.309300002191854</v>
      </c>
      <c r="D8" s="110">
        <f>('[3]prélfranchise MV seuil 1,3 SMIC'!E31+'[3]prél TE-TPSA au dessus 1,3SMIC'!T9)/1000000</f>
        <v>4.399888097204875</v>
      </c>
      <c r="E8" s="110">
        <f>C8*E4/C4</f>
        <v>1.1957800546672432</v>
      </c>
      <c r="F8" s="110">
        <f>('[3]Gér hosp-prél 1,4 SMIC-136'!R9+'[3]prélfranchise MV seuil 1,3 SMIC'!F31)/1000000</f>
        <v>14.655408124478722</v>
      </c>
      <c r="G8" s="110">
        <f>('[3]Grce priv-prell 1,4 SMIC-81'!R9+'[3]prélfranchise MV seuil 1,3 SMIC'!G31)/1000000</f>
        <v>15.686786419436052</v>
      </c>
      <c r="H8" s="110">
        <f>SUM(C8:G8)</f>
        <v>78.24716269797874</v>
      </c>
      <c r="I8" s="101"/>
      <c r="J8" s="101"/>
      <c r="K8" s="101"/>
      <c r="L8" s="101"/>
      <c r="M8" s="101"/>
      <c r="N8" s="101"/>
      <c r="O8" s="98"/>
      <c r="P8" s="98"/>
      <c r="Q8" s="98"/>
      <c r="R8" s="98"/>
      <c r="S8" s="98"/>
      <c r="T8" s="98"/>
    </row>
    <row r="9" spans="1:20" ht="39" customHeight="1">
      <c r="A9" s="111" t="s">
        <v>3</v>
      </c>
      <c r="B9" s="112" t="s">
        <v>4</v>
      </c>
      <c r="C9" s="113">
        <f aca="true" t="shared" si="0" ref="C9:H9">C7-C8</f>
        <v>208.3842159315845</v>
      </c>
      <c r="D9" s="113">
        <f t="shared" si="0"/>
        <v>102.50707213249574</v>
      </c>
      <c r="E9" s="113">
        <f t="shared" si="0"/>
        <v>2.3468725792983927</v>
      </c>
      <c r="F9" s="113">
        <f t="shared" si="0"/>
        <v>72.78125217982385</v>
      </c>
      <c r="G9" s="113">
        <f t="shared" si="0"/>
        <v>19.481587644899562</v>
      </c>
      <c r="H9" s="113">
        <f t="shared" si="0"/>
        <v>405.50100046810206</v>
      </c>
      <c r="I9" s="101"/>
      <c r="J9" s="101"/>
      <c r="K9" s="101"/>
      <c r="L9" s="101"/>
      <c r="M9" s="101"/>
      <c r="N9" s="101"/>
      <c r="O9" s="98"/>
      <c r="P9" s="98"/>
      <c r="Q9" s="98"/>
      <c r="R9" s="98"/>
      <c r="S9" s="98"/>
      <c r="T9" s="98"/>
    </row>
    <row r="10" spans="1:20" s="1" customFormat="1" ht="47.25" customHeight="1">
      <c r="A10" s="111" t="s">
        <v>41</v>
      </c>
      <c r="B10" s="84" t="s">
        <v>42</v>
      </c>
      <c r="C10" s="114">
        <f>'[3]fiche budgétaire'!B34/1000000</f>
        <v>167.06162164835968</v>
      </c>
      <c r="D10" s="114">
        <f>'[3]fiche budgétaire'!C34/1000000</f>
        <v>148.56689563526012</v>
      </c>
      <c r="E10" s="114"/>
      <c r="F10" s="114">
        <f>'[3]fiche budgétaire'!E34/1000000</f>
        <v>52.02709120366538</v>
      </c>
      <c r="G10" s="114"/>
      <c r="H10" s="114">
        <f>SUM(C10:G10)</f>
        <v>367.6556084872851</v>
      </c>
      <c r="I10" s="115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116"/>
    </row>
    <row r="11" spans="1:20" ht="51" customHeight="1" thickBot="1">
      <c r="A11" s="102" t="s">
        <v>5</v>
      </c>
      <c r="B11" s="117" t="s">
        <v>6</v>
      </c>
      <c r="C11" s="92">
        <f>C7-C10-C8</f>
        <v>41.322594283224824</v>
      </c>
      <c r="D11" s="92">
        <f>D7-D10-D8</f>
        <v>-46.05982350276438</v>
      </c>
      <c r="E11" s="92">
        <f>E7-E10-E8</f>
        <v>2.3468725792983927</v>
      </c>
      <c r="F11" s="92">
        <f>F7-F10-F8</f>
        <v>20.754160976158477</v>
      </c>
      <c r="G11" s="92">
        <f>G7-G10-G8</f>
        <v>19.481587644899562</v>
      </c>
      <c r="H11" s="92">
        <f>SUM(C11:G11)</f>
        <v>37.84539198081687</v>
      </c>
      <c r="I11" s="101"/>
      <c r="J11" s="101"/>
      <c r="K11" s="101"/>
      <c r="L11" s="101"/>
      <c r="M11" s="101"/>
      <c r="N11" s="101"/>
      <c r="O11" s="98"/>
      <c r="P11" s="98"/>
      <c r="Q11" s="98"/>
      <c r="R11" s="98"/>
      <c r="S11" s="98"/>
      <c r="T11" s="98"/>
    </row>
    <row r="12" spans="1:20" s="122" customFormat="1" ht="39.75" customHeight="1">
      <c r="A12" s="118"/>
      <c r="B12" s="94"/>
      <c r="C12" s="95"/>
      <c r="D12" s="95"/>
      <c r="E12" s="95"/>
      <c r="F12" s="95"/>
      <c r="G12" s="95"/>
      <c r="H12" s="119"/>
      <c r="I12" s="120"/>
      <c r="J12" s="120"/>
      <c r="K12" s="120"/>
      <c r="L12" s="120"/>
      <c r="M12" s="120"/>
      <c r="N12" s="120"/>
      <c r="O12" s="121"/>
      <c r="P12" s="121"/>
      <c r="Q12" s="121"/>
      <c r="R12" s="121"/>
      <c r="S12" s="121"/>
      <c r="T12" s="12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&amp;LH 2
&amp;"Arial,Gras"&amp;UANNEXE 12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13">
    <pageSetUpPr fitToPage="1"/>
  </sheetPr>
  <dimension ref="A1:T12"/>
  <sheetViews>
    <sheetView zoomScale="75" zoomScaleNormal="75" workbookViewId="0" topLeftCell="A7">
      <selection activeCell="B10" sqref="B10"/>
    </sheetView>
  </sheetViews>
  <sheetFormatPr defaultColWidth="11.421875" defaultRowHeight="12.75"/>
  <cols>
    <col min="1" max="1" width="11.421875" style="1" customWidth="1"/>
    <col min="2" max="2" width="58.28125" style="40" customWidth="1"/>
    <col min="3" max="3" width="14.140625" style="40" customWidth="1"/>
    <col min="4" max="4" width="13.140625" style="40" customWidth="1"/>
    <col min="5" max="5" width="15.421875" style="40" customWidth="1"/>
    <col min="6" max="6" width="14.28125" style="40" customWidth="1"/>
    <col min="7" max="7" width="13.28125" style="40" customWidth="1"/>
    <col min="8" max="8" width="17.00390625" style="40" customWidth="1"/>
    <col min="9" max="9" width="11.57421875" style="40" bestFit="1" customWidth="1"/>
    <col min="10" max="16384" width="11.421875" style="40" customWidth="1"/>
  </cols>
  <sheetData>
    <row r="1" ht="18.75">
      <c r="A1" s="96" t="s">
        <v>44</v>
      </c>
    </row>
    <row r="2" ht="16.5" thickBot="1"/>
    <row r="3" spans="2:20" ht="50.25" customHeight="1" thickBot="1">
      <c r="B3" s="2"/>
      <c r="C3" s="45" t="s">
        <v>29</v>
      </c>
      <c r="D3" s="45" t="s">
        <v>26</v>
      </c>
      <c r="E3" s="45" t="s">
        <v>30</v>
      </c>
      <c r="F3" s="45" t="s">
        <v>31</v>
      </c>
      <c r="G3" s="45" t="s">
        <v>27</v>
      </c>
      <c r="H3" s="97" t="s">
        <v>32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36" customHeight="1">
      <c r="A4" s="99" t="s">
        <v>33</v>
      </c>
      <c r="B4" s="100" t="s">
        <v>34</v>
      </c>
      <c r="C4" s="50">
        <f>'[4]fiche budgétaire'!B27</f>
        <v>184093.460208</v>
      </c>
      <c r="D4" s="50">
        <f>'[4]fiche budgétaire'!C27</f>
        <v>66437.865</v>
      </c>
      <c r="E4" s="50">
        <f>'[4]fiche budgétaire'!D27</f>
        <v>5203</v>
      </c>
      <c r="F4" s="50">
        <f>'[4]fiche budgétaire'!E27</f>
        <v>77000</v>
      </c>
      <c r="G4" s="50">
        <f>'[4]fiche budgétaire'!F27</f>
        <v>44000</v>
      </c>
      <c r="H4" s="50">
        <f>SUM(C4:G4)</f>
        <v>376734.325208</v>
      </c>
      <c r="I4" s="101"/>
      <c r="J4" s="101"/>
      <c r="K4" s="101"/>
      <c r="L4" s="101"/>
      <c r="M4" s="101"/>
      <c r="N4" s="101"/>
      <c r="O4" s="98"/>
      <c r="P4" s="98"/>
      <c r="Q4" s="98"/>
      <c r="R4" s="98"/>
      <c r="S4" s="98"/>
      <c r="T4" s="98"/>
    </row>
    <row r="5" spans="1:20" ht="45.75" customHeight="1" thickBot="1">
      <c r="A5" s="102" t="s">
        <v>35</v>
      </c>
      <c r="B5" s="103" t="s">
        <v>36</v>
      </c>
      <c r="C5" s="61">
        <f>'[4]fiche budgétaire'!B28</f>
        <v>176015.650104</v>
      </c>
      <c r="D5" s="61">
        <f>'[4]fiche budgétaire'!C28</f>
        <v>66076.4325</v>
      </c>
      <c r="E5" s="61">
        <f>'[4]fiche budgétaire'!D28</f>
        <v>5203</v>
      </c>
      <c r="F5" s="61">
        <f>'[4]fiche budgétaire'!E28</f>
        <v>73500</v>
      </c>
      <c r="G5" s="61">
        <f>'[4]fiche budgétaire'!F28</f>
        <v>42000</v>
      </c>
      <c r="H5" s="61">
        <f>SUM(C5:G5)</f>
        <v>362795.082604</v>
      </c>
      <c r="I5" s="101"/>
      <c r="J5" s="101"/>
      <c r="K5" s="101"/>
      <c r="L5" s="101"/>
      <c r="M5" s="101"/>
      <c r="N5" s="101"/>
      <c r="O5" s="98"/>
      <c r="P5" s="98"/>
      <c r="Q5" s="98"/>
      <c r="R5" s="98"/>
      <c r="S5" s="98"/>
      <c r="T5" s="98"/>
    </row>
    <row r="6" spans="1:20" ht="57.75" customHeight="1" thickBot="1">
      <c r="A6" s="104" t="s">
        <v>43</v>
      </c>
      <c r="B6" s="105" t="s">
        <v>40</v>
      </c>
      <c r="C6" s="106">
        <f>C7*1000000/C5/12</f>
        <v>118.6890274556327</v>
      </c>
      <c r="D6" s="106">
        <f>D7*1000000/D5/12</f>
        <v>134.82739632583903</v>
      </c>
      <c r="E6" s="106">
        <f>E7*1000000/E5/12</f>
        <v>56.740544460978214</v>
      </c>
      <c r="F6" s="106">
        <f>F7*1000000/F5/12</f>
        <v>99.13453549240654</v>
      </c>
      <c r="G6" s="106">
        <f>G7*1000000/G5/12</f>
        <v>69.77851996891987</v>
      </c>
      <c r="H6" s="107"/>
      <c r="I6" s="101"/>
      <c r="J6" s="101"/>
      <c r="K6" s="101"/>
      <c r="L6" s="101"/>
      <c r="M6" s="101"/>
      <c r="N6" s="101"/>
      <c r="O6" s="98"/>
      <c r="P6" s="98"/>
      <c r="Q6" s="98"/>
      <c r="R6" s="98"/>
      <c r="S6" s="98"/>
      <c r="T6" s="98"/>
    </row>
    <row r="7" spans="1:20" ht="51" customHeight="1" thickBot="1">
      <c r="A7" s="104" t="s">
        <v>0</v>
      </c>
      <c r="B7" s="108" t="s">
        <v>1</v>
      </c>
      <c r="C7" s="3">
        <f>'[4]TE-CEet TPSA- 136€'!S11/1000000</f>
        <v>250.69351593377635</v>
      </c>
      <c r="D7" s="3">
        <f>'[4]TE-CEet TPSA- 136€'!S9/1000000</f>
        <v>106.90696022970062</v>
      </c>
      <c r="E7" s="3">
        <f>C7*E4/C4/2</f>
        <v>3.542652633965636</v>
      </c>
      <c r="F7" s="3">
        <f>'[4]Gér hosp-136'!R9/1000000</f>
        <v>87.43666030430258</v>
      </c>
      <c r="G7" s="3">
        <f>'[4]Grce priv-81'!R9/1000000</f>
        <v>35.168374064335616</v>
      </c>
      <c r="H7" s="3">
        <f>SUM(C7:G7)</f>
        <v>483.7481631660808</v>
      </c>
      <c r="I7" s="101"/>
      <c r="J7" s="101"/>
      <c r="K7" s="101"/>
      <c r="L7" s="101"/>
      <c r="M7" s="101"/>
      <c r="N7" s="101"/>
      <c r="O7" s="98"/>
      <c r="P7" s="98"/>
      <c r="Q7" s="98"/>
      <c r="R7" s="98"/>
      <c r="S7" s="98"/>
      <c r="T7" s="98"/>
    </row>
    <row r="8" spans="1:20" ht="49.5" customHeight="1">
      <c r="A8" s="109" t="s">
        <v>2</v>
      </c>
      <c r="B8" s="74" t="s">
        <v>49</v>
      </c>
      <c r="C8" s="110">
        <f>('[4]franchise MV seuil 1,2 SMIC'!B31+'[4]prél TE-TPSA au dessus 1,4SMIC'!T11)/1000000</f>
        <v>45.923010368458634</v>
      </c>
      <c r="D8" s="110">
        <f>('[4]franchise MV seuil 1,2 SMIC'!E31+'[4]prél TE-TPSA au dessus 1,4SMIC'!T9)/1000000</f>
        <v>5.051522158843935</v>
      </c>
      <c r="E8" s="110">
        <f>C8*E4/C4</f>
        <v>1.2979136938222804</v>
      </c>
      <c r="F8" s="110">
        <f>('[4]Gér hosp-prél 1,4 SMIC-136'!R9+'[4]franchise MV seuil 1,2 SMIC'!F31)/1000000</f>
        <v>15.909687591430892</v>
      </c>
      <c r="G8" s="110">
        <f>('[4]Grce priv-prell 1,4 SMIC-81'!R9+'[4]franchise MV seuil 1,2 SMIC'!G31)/1000000</f>
        <v>16.2999991081353</v>
      </c>
      <c r="H8" s="110">
        <f>SUM(C8:G8)</f>
        <v>84.48213292069104</v>
      </c>
      <c r="I8" s="101"/>
      <c r="J8" s="101"/>
      <c r="K8" s="101"/>
      <c r="L8" s="101"/>
      <c r="M8" s="101"/>
      <c r="N8" s="101"/>
      <c r="O8" s="98"/>
      <c r="P8" s="98"/>
      <c r="Q8" s="98"/>
      <c r="R8" s="98"/>
      <c r="S8" s="98"/>
      <c r="T8" s="98"/>
    </row>
    <row r="9" spans="1:20" ht="39" customHeight="1">
      <c r="A9" s="111" t="s">
        <v>3</v>
      </c>
      <c r="B9" s="112" t="s">
        <v>4</v>
      </c>
      <c r="C9" s="113">
        <f aca="true" t="shared" si="0" ref="C9:H9">C7-C8</f>
        <v>204.7705055653177</v>
      </c>
      <c r="D9" s="113">
        <f t="shared" si="0"/>
        <v>101.85543807085668</v>
      </c>
      <c r="E9" s="113">
        <f t="shared" si="0"/>
        <v>2.2447389401433555</v>
      </c>
      <c r="F9" s="113">
        <f t="shared" si="0"/>
        <v>71.52697271287168</v>
      </c>
      <c r="G9" s="113">
        <f t="shared" si="0"/>
        <v>18.868374956200316</v>
      </c>
      <c r="H9" s="113">
        <f t="shared" si="0"/>
        <v>399.26603024538974</v>
      </c>
      <c r="I9" s="101"/>
      <c r="J9" s="101"/>
      <c r="K9" s="101"/>
      <c r="L9" s="101"/>
      <c r="M9" s="101"/>
      <c r="N9" s="101"/>
      <c r="O9" s="98"/>
      <c r="P9" s="98"/>
      <c r="Q9" s="98"/>
      <c r="R9" s="98"/>
      <c r="S9" s="98"/>
      <c r="T9" s="98"/>
    </row>
    <row r="10" spans="1:20" s="1" customFormat="1" ht="47.25" customHeight="1">
      <c r="A10" s="111" t="s">
        <v>41</v>
      </c>
      <c r="B10" s="84" t="s">
        <v>42</v>
      </c>
      <c r="C10" s="114">
        <f>'[4]fiche budgétaire'!B34/1000000</f>
        <v>167.06162164835968</v>
      </c>
      <c r="D10" s="114">
        <f>'[4]fiche budgétaire'!C34/1000000</f>
        <v>148.56689563526012</v>
      </c>
      <c r="E10" s="114"/>
      <c r="F10" s="114">
        <f>'[4]fiche budgétaire'!E34/1000000</f>
        <v>52.02709120366538</v>
      </c>
      <c r="G10" s="114"/>
      <c r="H10" s="114">
        <f>SUM(C10:G10)</f>
        <v>367.6556084872851</v>
      </c>
      <c r="I10" s="115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116"/>
    </row>
    <row r="11" spans="1:20" ht="51" customHeight="1" thickBot="1">
      <c r="A11" s="102" t="s">
        <v>5</v>
      </c>
      <c r="B11" s="117" t="s">
        <v>6</v>
      </c>
      <c r="C11" s="92">
        <f>C7-C10-C8</f>
        <v>37.708883916958044</v>
      </c>
      <c r="D11" s="92">
        <f>D7-D10-D8</f>
        <v>-46.711457564403446</v>
      </c>
      <c r="E11" s="92">
        <f>E7-E10-E8</f>
        <v>2.2447389401433555</v>
      </c>
      <c r="F11" s="92">
        <f>F7-F10-F8</f>
        <v>19.499881509206308</v>
      </c>
      <c r="G11" s="92">
        <f>G7-G10-G8</f>
        <v>18.868374956200316</v>
      </c>
      <c r="H11" s="92">
        <f>SUM(C11:G11)</f>
        <v>31.61042175810458</v>
      </c>
      <c r="I11" s="101"/>
      <c r="J11" s="101"/>
      <c r="K11" s="101"/>
      <c r="L11" s="101"/>
      <c r="M11" s="101"/>
      <c r="N11" s="101"/>
      <c r="O11" s="98"/>
      <c r="P11" s="98"/>
      <c r="Q11" s="98"/>
      <c r="R11" s="98"/>
      <c r="S11" s="98"/>
      <c r="T11" s="98"/>
    </row>
    <row r="12" spans="1:20" s="122" customFormat="1" ht="39.75" customHeight="1">
      <c r="A12" s="118"/>
      <c r="B12" s="94"/>
      <c r="C12" s="95"/>
      <c r="D12" s="95"/>
      <c r="E12" s="95"/>
      <c r="F12" s="95"/>
      <c r="G12" s="95"/>
      <c r="H12" s="119"/>
      <c r="I12" s="120"/>
      <c r="J12" s="120"/>
      <c r="K12" s="120"/>
      <c r="L12" s="120"/>
      <c r="M12" s="120"/>
      <c r="N12" s="120"/>
      <c r="O12" s="121"/>
      <c r="P12" s="121"/>
      <c r="Q12" s="121"/>
      <c r="R12" s="121"/>
      <c r="S12" s="121"/>
      <c r="T12" s="12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&amp;LH 3
&amp;"Arial,Gras"&amp;UANNEXE 12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1">
    <pageSetUpPr fitToPage="1"/>
  </sheetPr>
  <dimension ref="A1:T12"/>
  <sheetViews>
    <sheetView zoomScale="75" zoomScaleNormal="75" workbookViewId="0" topLeftCell="A4">
      <selection activeCell="B9" sqref="B9"/>
    </sheetView>
  </sheetViews>
  <sheetFormatPr defaultColWidth="11.421875" defaultRowHeight="12.75"/>
  <cols>
    <col min="1" max="1" width="11.421875" style="1" customWidth="1"/>
    <col min="2" max="2" width="58.28125" style="40" customWidth="1"/>
    <col min="3" max="3" width="14.140625" style="40" customWidth="1"/>
    <col min="4" max="4" width="13.140625" style="40" customWidth="1"/>
    <col min="5" max="5" width="15.421875" style="40" customWidth="1"/>
    <col min="6" max="6" width="14.28125" style="40" customWidth="1"/>
    <col min="7" max="7" width="13.28125" style="40" customWidth="1"/>
    <col min="8" max="8" width="17.00390625" style="40" customWidth="1"/>
    <col min="9" max="9" width="11.57421875" style="40" bestFit="1" customWidth="1"/>
    <col min="10" max="16384" width="11.421875" style="40" customWidth="1"/>
  </cols>
  <sheetData>
    <row r="1" ht="18.75">
      <c r="A1" s="96" t="s">
        <v>44</v>
      </c>
    </row>
    <row r="2" ht="16.5" thickBot="1"/>
    <row r="3" spans="2:20" ht="50.25" customHeight="1" thickBot="1">
      <c r="B3" s="2"/>
      <c r="C3" s="45" t="s">
        <v>29</v>
      </c>
      <c r="D3" s="45" t="s">
        <v>26</v>
      </c>
      <c r="E3" s="45" t="s">
        <v>30</v>
      </c>
      <c r="F3" s="45" t="s">
        <v>31</v>
      </c>
      <c r="G3" s="45" t="s">
        <v>27</v>
      </c>
      <c r="H3" s="97" t="s">
        <v>32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36" customHeight="1">
      <c r="A4" s="99" t="s">
        <v>33</v>
      </c>
      <c r="B4" s="100" t="s">
        <v>34</v>
      </c>
      <c r="C4" s="50">
        <f>'[1]fiche budgétaire (2)'!B27</f>
        <v>184093.460208</v>
      </c>
      <c r="D4" s="50">
        <f>'[1]fiche budgétaire (2)'!C27</f>
        <v>66437.865</v>
      </c>
      <c r="E4" s="50">
        <f>'[1]fiche budgétaire (2)'!D27</f>
        <v>5203</v>
      </c>
      <c r="F4" s="50">
        <f>'[1]fiche budgétaire (2)'!E27</f>
        <v>77000</v>
      </c>
      <c r="G4" s="50">
        <f>'[1]fiche budgétaire (2)'!F27</f>
        <v>44000</v>
      </c>
      <c r="H4" s="50">
        <f>SUM(C4:G4)</f>
        <v>376734.325208</v>
      </c>
      <c r="I4" s="101"/>
      <c r="J4" s="101"/>
      <c r="K4" s="101"/>
      <c r="L4" s="101"/>
      <c r="M4" s="101"/>
      <c r="N4" s="101"/>
      <c r="O4" s="98"/>
      <c r="P4" s="98"/>
      <c r="Q4" s="98"/>
      <c r="R4" s="98"/>
      <c r="S4" s="98"/>
      <c r="T4" s="98"/>
    </row>
    <row r="5" spans="1:20" ht="45.75" customHeight="1" thickBot="1">
      <c r="A5" s="102" t="s">
        <v>35</v>
      </c>
      <c r="B5" s="103" t="s">
        <v>36</v>
      </c>
      <c r="C5" s="61">
        <f>'[1]fiche budgétaire (2)'!B28</f>
        <v>176015.650104</v>
      </c>
      <c r="D5" s="61">
        <f>'[1]fiche budgétaire (2)'!C28</f>
        <v>66076.4325</v>
      </c>
      <c r="E5" s="61">
        <f>'[1]fiche budgétaire (2)'!D28</f>
        <v>5203</v>
      </c>
      <c r="F5" s="61">
        <f>'[1]fiche budgétaire (2)'!E28</f>
        <v>73500</v>
      </c>
      <c r="G5" s="61">
        <f>'[1]fiche budgétaire (2)'!F28</f>
        <v>42000</v>
      </c>
      <c r="H5" s="61">
        <f>SUM(C5:G5)</f>
        <v>362795.082604</v>
      </c>
      <c r="I5" s="101"/>
      <c r="J5" s="101"/>
      <c r="K5" s="101"/>
      <c r="L5" s="101"/>
      <c r="M5" s="101"/>
      <c r="N5" s="101"/>
      <c r="O5" s="98"/>
      <c r="P5" s="98"/>
      <c r="Q5" s="98"/>
      <c r="R5" s="98"/>
      <c r="S5" s="98"/>
      <c r="T5" s="98"/>
    </row>
    <row r="6" spans="1:20" ht="57.75" customHeight="1" thickBot="1">
      <c r="A6" s="104" t="s">
        <v>43</v>
      </c>
      <c r="B6" s="105" t="s">
        <v>40</v>
      </c>
      <c r="C6" s="106">
        <f>C7*1000000/C5/12</f>
        <v>118.6890274556327</v>
      </c>
      <c r="D6" s="106">
        <f>D7*1000000/D5/12</f>
        <v>134.82739632583903</v>
      </c>
      <c r="E6" s="106">
        <f>E7*1000000/E5/12</f>
        <v>56.740544460978214</v>
      </c>
      <c r="F6" s="106">
        <f>F7*1000000/F5/12</f>
        <v>99.13453549240654</v>
      </c>
      <c r="G6" s="106">
        <f>G7*1000000/G5/12</f>
        <v>69.77851996891987</v>
      </c>
      <c r="H6" s="107"/>
      <c r="I6" s="101"/>
      <c r="J6" s="101"/>
      <c r="K6" s="101"/>
      <c r="L6" s="101"/>
      <c r="M6" s="101"/>
      <c r="N6" s="101"/>
      <c r="O6" s="98"/>
      <c r="P6" s="98"/>
      <c r="Q6" s="98"/>
      <c r="R6" s="98"/>
      <c r="S6" s="98"/>
      <c r="T6" s="98"/>
    </row>
    <row r="7" spans="1:20" ht="51" customHeight="1" thickBot="1">
      <c r="A7" s="104" t="s">
        <v>0</v>
      </c>
      <c r="B7" s="108" t="s">
        <v>1</v>
      </c>
      <c r="C7" s="3">
        <f>'[1]TE-CEet TPSA- 136€'!S11/1000000</f>
        <v>250.69351593377635</v>
      </c>
      <c r="D7" s="3">
        <f>'[1]TE-CEet TPSA- 136€'!S9/1000000</f>
        <v>106.90696022970062</v>
      </c>
      <c r="E7" s="3">
        <f>C7*E4/C4/2</f>
        <v>3.542652633965636</v>
      </c>
      <c r="F7" s="3">
        <f>'[1]Gér hosp-136'!R9/1000000</f>
        <v>87.43666030430258</v>
      </c>
      <c r="G7" s="3">
        <f>'[1]Grce priv-81'!R9/1000000</f>
        <v>35.168374064335616</v>
      </c>
      <c r="H7" s="3">
        <f>SUM(C7:G7)</f>
        <v>483.7481631660808</v>
      </c>
      <c r="I7" s="101"/>
      <c r="J7" s="101"/>
      <c r="K7" s="101"/>
      <c r="L7" s="101"/>
      <c r="M7" s="101"/>
      <c r="N7" s="101"/>
      <c r="O7" s="98"/>
      <c r="P7" s="98"/>
      <c r="Q7" s="98"/>
      <c r="R7" s="98"/>
      <c r="S7" s="98"/>
      <c r="T7" s="98"/>
    </row>
    <row r="8" spans="1:20" ht="49.5" customHeight="1">
      <c r="A8" s="109" t="s">
        <v>2</v>
      </c>
      <c r="B8" s="127" t="s">
        <v>50</v>
      </c>
      <c r="C8" s="110">
        <f>('[1]Prélev Exo MV seuil 1,4 SMIC'!B31+'[1]prél TE-TPSA au dessus 1,4SMIC'!T11)/1000000</f>
        <v>51.259718492144465</v>
      </c>
      <c r="D8" s="110">
        <f>('[1]Prélev Exo MV seuil 1,4 SMIC'!E31+'[1]prél TE-TPSA au dessus 1,4SMIC'!T9)/1000000</f>
        <v>5.5846014679352844</v>
      </c>
      <c r="E8" s="110">
        <f>C8*E4/C4</f>
        <v>1.4487441053760892</v>
      </c>
      <c r="F8" s="110">
        <f>('[1]Gér hosp-prél 1,4 SMIC-136'!R9+'[1]Prélev Exo MV seuil 1,4 SMIC'!F31)/1000000</f>
        <v>17.73641308968655</v>
      </c>
      <c r="G8" s="110">
        <f>('[1]Grce priv-prell 1,4 SMIC-81'!R9+'[1]Prélev Exo MV seuil 1,4 SMIC'!G31)/1000000</f>
        <v>16.766231056929787</v>
      </c>
      <c r="H8" s="110">
        <f>SUM(C8:G8)</f>
        <v>92.79570821207217</v>
      </c>
      <c r="I8" s="101"/>
      <c r="J8" s="101"/>
      <c r="K8" s="101"/>
      <c r="L8" s="101"/>
      <c r="M8" s="101"/>
      <c r="N8" s="101"/>
      <c r="O8" s="98"/>
      <c r="P8" s="98"/>
      <c r="Q8" s="98"/>
      <c r="R8" s="98"/>
      <c r="S8" s="98"/>
      <c r="T8" s="98"/>
    </row>
    <row r="9" spans="1:20" ht="39" customHeight="1">
      <c r="A9" s="111" t="s">
        <v>3</v>
      </c>
      <c r="B9" s="112" t="s">
        <v>4</v>
      </c>
      <c r="C9" s="113">
        <f aca="true" t="shared" si="0" ref="C9:H9">C7-C8</f>
        <v>199.4337974416319</v>
      </c>
      <c r="D9" s="113">
        <f t="shared" si="0"/>
        <v>101.32235876176533</v>
      </c>
      <c r="E9" s="113">
        <f t="shared" si="0"/>
        <v>2.0939085285895467</v>
      </c>
      <c r="F9" s="113">
        <f t="shared" si="0"/>
        <v>69.70024721461603</v>
      </c>
      <c r="G9" s="113">
        <f t="shared" si="0"/>
        <v>18.40214300740583</v>
      </c>
      <c r="H9" s="113">
        <f t="shared" si="0"/>
        <v>390.95245495400866</v>
      </c>
      <c r="I9" s="101"/>
      <c r="J9" s="101"/>
      <c r="K9" s="101"/>
      <c r="L9" s="101"/>
      <c r="M9" s="101"/>
      <c r="N9" s="101"/>
      <c r="O9" s="98"/>
      <c r="P9" s="98"/>
      <c r="Q9" s="98"/>
      <c r="R9" s="98"/>
      <c r="S9" s="98"/>
      <c r="T9" s="98"/>
    </row>
    <row r="10" spans="1:20" s="1" customFormat="1" ht="47.25" customHeight="1">
      <c r="A10" s="111" t="s">
        <v>41</v>
      </c>
      <c r="B10" s="84" t="s">
        <v>42</v>
      </c>
      <c r="C10" s="114">
        <f>'[1]fiche budgétaire (2)'!B34/1000000</f>
        <v>167.06162164835968</v>
      </c>
      <c r="D10" s="114">
        <f>'[1]fiche budgétaire (2)'!C34/1000000</f>
        <v>148.56689563526012</v>
      </c>
      <c r="E10" s="114"/>
      <c r="F10" s="114">
        <f>'[1]fiche budgétaire (2)'!E34/1000000</f>
        <v>52.02709120366538</v>
      </c>
      <c r="G10" s="114"/>
      <c r="H10" s="114">
        <f>SUM(C10:G10)</f>
        <v>367.6556084872851</v>
      </c>
      <c r="I10" s="115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116"/>
    </row>
    <row r="11" spans="1:20" ht="51" customHeight="1" thickBot="1">
      <c r="A11" s="102" t="s">
        <v>5</v>
      </c>
      <c r="B11" s="117" t="s">
        <v>6</v>
      </c>
      <c r="C11" s="92">
        <f>C7-C10-C8</f>
        <v>32.37217579327221</v>
      </c>
      <c r="D11" s="92">
        <f>D7-D10-D8</f>
        <v>-47.244536873494795</v>
      </c>
      <c r="E11" s="92">
        <f>E7-E10-E8</f>
        <v>2.0939085285895467</v>
      </c>
      <c r="F11" s="92">
        <f>F7-F10-F8</f>
        <v>17.67315601095065</v>
      </c>
      <c r="G11" s="92">
        <f>G7-G10-G8</f>
        <v>18.40214300740583</v>
      </c>
      <c r="H11" s="92">
        <f>SUM(C11:G11)</f>
        <v>23.296846466723444</v>
      </c>
      <c r="I11" s="101"/>
      <c r="J11" s="101"/>
      <c r="K11" s="101"/>
      <c r="L11" s="101"/>
      <c r="M11" s="101"/>
      <c r="N11" s="101"/>
      <c r="O11" s="98"/>
      <c r="P11" s="98"/>
      <c r="Q11" s="98"/>
      <c r="R11" s="98"/>
      <c r="S11" s="98"/>
      <c r="T11" s="98"/>
    </row>
    <row r="12" spans="1:20" s="122" customFormat="1" ht="39.75" customHeight="1">
      <c r="A12" s="118"/>
      <c r="B12" s="94"/>
      <c r="C12" s="95"/>
      <c r="D12" s="95"/>
      <c r="E12" s="95"/>
      <c r="F12" s="95"/>
      <c r="G12" s="95"/>
      <c r="H12" s="119"/>
      <c r="I12" s="120"/>
      <c r="J12" s="120"/>
      <c r="K12" s="120"/>
      <c r="L12" s="120"/>
      <c r="M12" s="120"/>
      <c r="N12" s="120"/>
      <c r="O12" s="121"/>
      <c r="P12" s="121"/>
      <c r="Q12" s="121"/>
      <c r="R12" s="121"/>
      <c r="S12" s="121"/>
      <c r="T12" s="12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&amp;LH 4
&amp;"Arial,Gras"&amp;UANNEXE 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11">
    <pageSetUpPr fitToPage="1"/>
  </sheetPr>
  <dimension ref="A1:T12"/>
  <sheetViews>
    <sheetView zoomScale="75" zoomScaleNormal="75" workbookViewId="0" topLeftCell="B5">
      <selection activeCell="B9" sqref="B9"/>
    </sheetView>
  </sheetViews>
  <sheetFormatPr defaultColWidth="11.421875" defaultRowHeight="12.75"/>
  <cols>
    <col min="1" max="1" width="11.421875" style="1" customWidth="1"/>
    <col min="2" max="2" width="58.28125" style="40" customWidth="1"/>
    <col min="3" max="3" width="14.140625" style="40" customWidth="1"/>
    <col min="4" max="4" width="13.140625" style="40" customWidth="1"/>
    <col min="5" max="5" width="15.421875" style="40" customWidth="1"/>
    <col min="6" max="6" width="14.28125" style="40" customWidth="1"/>
    <col min="7" max="7" width="13.28125" style="40" customWidth="1"/>
    <col min="8" max="8" width="17.00390625" style="40" customWidth="1"/>
    <col min="9" max="9" width="11.57421875" style="40" bestFit="1" customWidth="1"/>
    <col min="10" max="16384" width="11.421875" style="40" customWidth="1"/>
  </cols>
  <sheetData>
    <row r="1" ht="18.75">
      <c r="A1" s="96" t="s">
        <v>44</v>
      </c>
    </row>
    <row r="2" ht="16.5" thickBot="1"/>
    <row r="3" spans="2:20" ht="50.25" customHeight="1" thickBot="1">
      <c r="B3" s="2"/>
      <c r="C3" s="45" t="s">
        <v>29</v>
      </c>
      <c r="D3" s="45" t="s">
        <v>26</v>
      </c>
      <c r="E3" s="45" t="s">
        <v>30</v>
      </c>
      <c r="F3" s="45" t="s">
        <v>31</v>
      </c>
      <c r="G3" s="45" t="s">
        <v>27</v>
      </c>
      <c r="H3" s="97" t="s">
        <v>32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36" customHeight="1">
      <c r="A4" s="99" t="s">
        <v>33</v>
      </c>
      <c r="B4" s="100" t="s">
        <v>34</v>
      </c>
      <c r="C4" s="50">
        <f>'[2]fiche budgétaire'!B27</f>
        <v>184093.460208</v>
      </c>
      <c r="D4" s="50">
        <f>'[2]fiche budgétaire'!C27</f>
        <v>66437.865</v>
      </c>
      <c r="E4" s="50">
        <f>'[2]fiche budgétaire'!D27</f>
        <v>5203</v>
      </c>
      <c r="F4" s="50">
        <f>'[2]fiche budgétaire'!E27</f>
        <v>77000</v>
      </c>
      <c r="G4" s="50">
        <f>'[2]fiche budgétaire'!F27</f>
        <v>44000</v>
      </c>
      <c r="H4" s="50">
        <f>SUM(C4:G4)</f>
        <v>376734.325208</v>
      </c>
      <c r="I4" s="101"/>
      <c r="J4" s="101"/>
      <c r="K4" s="101"/>
      <c r="L4" s="101"/>
      <c r="M4" s="101"/>
      <c r="N4" s="101"/>
      <c r="O4" s="98"/>
      <c r="P4" s="98"/>
      <c r="Q4" s="98"/>
      <c r="R4" s="98"/>
      <c r="S4" s="98"/>
      <c r="T4" s="98"/>
    </row>
    <row r="5" spans="1:20" ht="45.75" customHeight="1" thickBot="1">
      <c r="A5" s="102" t="s">
        <v>35</v>
      </c>
      <c r="B5" s="103" t="s">
        <v>36</v>
      </c>
      <c r="C5" s="61">
        <f>'[2]fiche budgétaire'!B28</f>
        <v>176015.650104</v>
      </c>
      <c r="D5" s="61">
        <f>'[2]fiche budgétaire'!C28</f>
        <v>66076.4325</v>
      </c>
      <c r="E5" s="61">
        <f>'[2]fiche budgétaire'!D28</f>
        <v>5203</v>
      </c>
      <c r="F5" s="61">
        <f>'[2]fiche budgétaire'!E28</f>
        <v>73500</v>
      </c>
      <c r="G5" s="61">
        <f>'[2]fiche budgétaire'!F28</f>
        <v>42000</v>
      </c>
      <c r="H5" s="61">
        <f>SUM(C5:G5)</f>
        <v>362795.082604</v>
      </c>
      <c r="I5" s="101"/>
      <c r="J5" s="101"/>
      <c r="K5" s="101"/>
      <c r="L5" s="101"/>
      <c r="M5" s="101"/>
      <c r="N5" s="101"/>
      <c r="O5" s="98"/>
      <c r="P5" s="98"/>
      <c r="Q5" s="98"/>
      <c r="R5" s="98"/>
      <c r="S5" s="98"/>
      <c r="T5" s="98"/>
    </row>
    <row r="6" spans="1:20" ht="57.75" customHeight="1" thickBot="1">
      <c r="A6" s="104" t="s">
        <v>43</v>
      </c>
      <c r="B6" s="105" t="s">
        <v>40</v>
      </c>
      <c r="C6" s="106">
        <f>C7*1000000/C5/12</f>
        <v>118.6890274556327</v>
      </c>
      <c r="D6" s="106">
        <f>D7*1000000/D5/12</f>
        <v>134.82739632583903</v>
      </c>
      <c r="E6" s="106">
        <f>E7*1000000/E5/12</f>
        <v>56.740544460978214</v>
      </c>
      <c r="F6" s="106">
        <f>F7*1000000/F5/12</f>
        <v>99.13453549240654</v>
      </c>
      <c r="G6" s="106">
        <f>G7*1000000/G5/12</f>
        <v>69.77851996891987</v>
      </c>
      <c r="H6" s="107"/>
      <c r="I6" s="101"/>
      <c r="J6" s="101"/>
      <c r="K6" s="101"/>
      <c r="L6" s="101"/>
      <c r="M6" s="101"/>
      <c r="N6" s="101"/>
      <c r="O6" s="98"/>
      <c r="P6" s="98"/>
      <c r="Q6" s="98"/>
      <c r="R6" s="98"/>
      <c r="S6" s="98"/>
      <c r="T6" s="98"/>
    </row>
    <row r="7" spans="1:20" ht="51" customHeight="1" thickBot="1">
      <c r="A7" s="104" t="s">
        <v>0</v>
      </c>
      <c r="B7" s="108" t="s">
        <v>1</v>
      </c>
      <c r="C7" s="3">
        <f>'[2]TE-CEet TPSA- 136€'!S11/1000000</f>
        <v>250.69351593377635</v>
      </c>
      <c r="D7" s="3">
        <f>'[2]TE-CEet TPSA- 136€'!S9/1000000</f>
        <v>106.90696022970062</v>
      </c>
      <c r="E7" s="3">
        <f>C7*E4/C4/2</f>
        <v>3.542652633965636</v>
      </c>
      <c r="F7" s="3">
        <f>'[2]Gér hosp-136'!R9/1000000</f>
        <v>87.43666030430258</v>
      </c>
      <c r="G7" s="3">
        <f>'[2]Grce priv-81'!R9/1000000</f>
        <v>35.168374064335616</v>
      </c>
      <c r="H7" s="3">
        <f>SUM(C7:G7)</f>
        <v>483.7481631660808</v>
      </c>
      <c r="I7" s="101"/>
      <c r="J7" s="101"/>
      <c r="K7" s="101"/>
      <c r="L7" s="101"/>
      <c r="M7" s="101"/>
      <c r="N7" s="101"/>
      <c r="O7" s="98"/>
      <c r="P7" s="98"/>
      <c r="Q7" s="98"/>
      <c r="R7" s="98"/>
      <c r="S7" s="98"/>
      <c r="T7" s="98"/>
    </row>
    <row r="8" spans="1:20" ht="49.5" customHeight="1">
      <c r="A8" s="109" t="s">
        <v>2</v>
      </c>
      <c r="B8" s="74" t="s">
        <v>51</v>
      </c>
      <c r="C8" s="110">
        <f>('[2]Prélev Exo MV seuil 1,2 SMIC'!B31+'[2]prél TE-TPSA au dessus 1,4SMIC'!T11)/1000000</f>
        <v>59.804609402981875</v>
      </c>
      <c r="D8" s="110">
        <f>('[2]Prélev Exo MV seuil 1,2 SMIC'!E31+'[2]prél TE-TPSA au dessus 1,4SMIC'!T9)/1000000</f>
        <v>6.810591589095073</v>
      </c>
      <c r="E8" s="110">
        <f>C8*E4/C4</f>
        <v>1.6902468038361784</v>
      </c>
      <c r="F8" s="110">
        <f>('[2]Gér hosp-prél 1,4 SMIC-136'!R9+'[2]Prélev Exo MV seuil 1,2 SMIC'!F31)/1000000</f>
        <v>20.699583085146095</v>
      </c>
      <c r="G8" s="110">
        <f>('[2]Grce priv-prell 1,4 SMIC-81'!R9+'[2]Prélev Exo MV seuil 1,2 SMIC'!G31)/1000000</f>
        <v>18.99379556316498</v>
      </c>
      <c r="H8" s="110">
        <f>SUM(C8:G8)</f>
        <v>107.99882644422419</v>
      </c>
      <c r="I8" s="101"/>
      <c r="J8" s="101"/>
      <c r="K8" s="101"/>
      <c r="L8" s="101"/>
      <c r="M8" s="101"/>
      <c r="N8" s="101"/>
      <c r="O8" s="98"/>
      <c r="P8" s="98"/>
      <c r="Q8" s="98"/>
      <c r="R8" s="98"/>
      <c r="S8" s="98"/>
      <c r="T8" s="98"/>
    </row>
    <row r="9" spans="1:20" ht="39" customHeight="1">
      <c r="A9" s="111" t="s">
        <v>3</v>
      </c>
      <c r="B9" s="112" t="s">
        <v>4</v>
      </c>
      <c r="C9" s="113">
        <f aca="true" t="shared" si="0" ref="C9:H9">C7-C8</f>
        <v>190.8889065307945</v>
      </c>
      <c r="D9" s="113">
        <f t="shared" si="0"/>
        <v>100.09636864060555</v>
      </c>
      <c r="E9" s="113">
        <f t="shared" si="0"/>
        <v>1.8524058301294575</v>
      </c>
      <c r="F9" s="113">
        <f t="shared" si="0"/>
        <v>66.73707721915648</v>
      </c>
      <c r="G9" s="113">
        <f t="shared" si="0"/>
        <v>16.174578501170636</v>
      </c>
      <c r="H9" s="113">
        <f t="shared" si="0"/>
        <v>375.7493367218566</v>
      </c>
      <c r="I9" s="101"/>
      <c r="J9" s="101"/>
      <c r="K9" s="101"/>
      <c r="L9" s="101"/>
      <c r="M9" s="101"/>
      <c r="N9" s="101"/>
      <c r="O9" s="98"/>
      <c r="P9" s="98"/>
      <c r="Q9" s="98"/>
      <c r="R9" s="98"/>
      <c r="S9" s="98"/>
      <c r="T9" s="98"/>
    </row>
    <row r="10" spans="1:20" s="1" customFormat="1" ht="47.25" customHeight="1">
      <c r="A10" s="111" t="s">
        <v>41</v>
      </c>
      <c r="B10" s="84" t="s">
        <v>42</v>
      </c>
      <c r="C10" s="114">
        <f>'[2]fiche budgétaire'!B34/1000000</f>
        <v>167.06162164835968</v>
      </c>
      <c r="D10" s="114">
        <f>'[2]fiche budgétaire'!C34/1000000</f>
        <v>148.56689563526012</v>
      </c>
      <c r="E10" s="114">
        <f>'[2]fiche budgétaire'!D34/1000000</f>
        <v>0</v>
      </c>
      <c r="F10" s="114">
        <f>'[2]fiche budgétaire'!E34/1000000</f>
        <v>52.02709120366538</v>
      </c>
      <c r="G10" s="114"/>
      <c r="H10" s="114">
        <f>SUM(C10:G10)</f>
        <v>367.6556084872851</v>
      </c>
      <c r="I10" s="115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116"/>
    </row>
    <row r="11" spans="1:20" ht="51" customHeight="1" thickBot="1">
      <c r="A11" s="102" t="s">
        <v>5</v>
      </c>
      <c r="B11" s="117" t="s">
        <v>6</v>
      </c>
      <c r="C11" s="92">
        <f>C7-C10-C8</f>
        <v>23.827284882434803</v>
      </c>
      <c r="D11" s="92">
        <f>D7-D10-D8</f>
        <v>-48.470526994654584</v>
      </c>
      <c r="E11" s="92">
        <f>E7-E10-E8</f>
        <v>1.8524058301294575</v>
      </c>
      <c r="F11" s="92">
        <f>F7-F10-F8</f>
        <v>14.709986015491104</v>
      </c>
      <c r="G11" s="92">
        <f>G7-G10-G8</f>
        <v>16.174578501170636</v>
      </c>
      <c r="H11" s="92">
        <f>SUM(C11:G11)</f>
        <v>8.093728234571415</v>
      </c>
      <c r="I11" s="101"/>
      <c r="J11" s="101"/>
      <c r="K11" s="101"/>
      <c r="L11" s="101"/>
      <c r="M11" s="101"/>
      <c r="N11" s="101"/>
      <c r="O11" s="98"/>
      <c r="P11" s="98"/>
      <c r="Q11" s="98"/>
      <c r="R11" s="98"/>
      <c r="S11" s="98"/>
      <c r="T11" s="98"/>
    </row>
    <row r="12" spans="1:20" s="122" customFormat="1" ht="39.75" customHeight="1">
      <c r="A12" s="118"/>
      <c r="B12" s="94"/>
      <c r="C12" s="95"/>
      <c r="D12" s="95"/>
      <c r="E12" s="95"/>
      <c r="F12" s="95"/>
      <c r="G12" s="95"/>
      <c r="H12" s="119"/>
      <c r="I12" s="120"/>
      <c r="J12" s="120"/>
      <c r="K12" s="120"/>
      <c r="L12" s="120"/>
      <c r="M12" s="120"/>
      <c r="N12" s="120"/>
      <c r="O12" s="121"/>
      <c r="P12" s="121"/>
      <c r="Q12" s="121"/>
      <c r="R12" s="121"/>
      <c r="S12" s="121"/>
      <c r="T12" s="12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&amp;LH 5
&amp;"Arial,Gras"&amp;UANNEXE 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A5">
      <selection activeCell="A7" sqref="A7"/>
    </sheetView>
  </sheetViews>
  <sheetFormatPr defaultColWidth="11.421875" defaultRowHeight="12.75"/>
  <cols>
    <col min="1" max="1" width="9.8515625" style="0" customWidth="1"/>
    <col min="2" max="2" width="40.421875" style="0" customWidth="1"/>
    <col min="3" max="3" width="24.140625" style="0" customWidth="1"/>
    <col min="4" max="4" width="22.7109375" style="0" customWidth="1"/>
    <col min="5" max="6" width="22.28125" style="0" customWidth="1"/>
    <col min="7" max="7" width="23.140625" style="0" customWidth="1"/>
  </cols>
  <sheetData>
    <row r="1" spans="1:7" ht="49.5" customHeight="1" thickBot="1">
      <c r="A1" s="134" t="s">
        <v>45</v>
      </c>
      <c r="B1" s="135"/>
      <c r="C1" s="136" t="s">
        <v>14</v>
      </c>
      <c r="D1" s="137"/>
      <c r="E1" s="137"/>
      <c r="F1" s="137"/>
      <c r="G1" s="138"/>
    </row>
    <row r="2" spans="1:7" ht="29.25" customHeight="1" thickBot="1">
      <c r="A2" s="125" t="s">
        <v>46</v>
      </c>
      <c r="B2" s="16"/>
      <c r="C2" s="25" t="s">
        <v>16</v>
      </c>
      <c r="D2" s="25" t="s">
        <v>18</v>
      </c>
      <c r="E2" s="25" t="s">
        <v>19</v>
      </c>
      <c r="F2" s="25" t="s">
        <v>17</v>
      </c>
      <c r="G2" s="25" t="s">
        <v>20</v>
      </c>
    </row>
    <row r="3" spans="1:7" ht="76.5" customHeight="1" thickBot="1">
      <c r="A3" s="1"/>
      <c r="B3" s="2"/>
      <c r="C3" s="7" t="s">
        <v>21</v>
      </c>
      <c r="D3" s="22" t="s">
        <v>22</v>
      </c>
      <c r="E3" s="4" t="s">
        <v>23</v>
      </c>
      <c r="F3" s="4" t="s">
        <v>24</v>
      </c>
      <c r="G3" s="4" t="s">
        <v>25</v>
      </c>
    </row>
    <row r="4" spans="1:7" ht="45" customHeight="1" thickBot="1">
      <c r="A4" s="8" t="s">
        <v>0</v>
      </c>
      <c r="B4" s="9" t="s">
        <v>1</v>
      </c>
      <c r="C4" s="5">
        <f>'Annexe 16 - H 6'!H8</f>
        <v>372.71407781649356</v>
      </c>
      <c r="D4" s="5">
        <f>'Annexe 16 - H 7'!H8</f>
        <v>372.71407781649356</v>
      </c>
      <c r="E4" s="5">
        <f>'Annexe 16 - H 8'!H8</f>
        <v>372.71407781649356</v>
      </c>
      <c r="F4" s="5">
        <f>'Annexe 16 - H 9'!H8</f>
        <v>372.71407781649356</v>
      </c>
      <c r="G4" s="26">
        <f>'Annexe 16 - H 10'!H8</f>
        <v>372.71407781649356</v>
      </c>
    </row>
    <row r="5" spans="1:7" ht="54.75" customHeight="1" thickBot="1">
      <c r="A5" s="10" t="s">
        <v>2</v>
      </c>
      <c r="B5" s="11" t="s">
        <v>8</v>
      </c>
      <c r="C5" s="5">
        <f>'Annexe 16 - H 6'!H9</f>
        <v>43.2406694106819</v>
      </c>
      <c r="D5" s="5">
        <f>'Annexe 16 - H 7'!H9</f>
        <v>50.93918760845546</v>
      </c>
      <c r="E5" s="5">
        <f>'Annexe 16 - H 8'!H9</f>
        <v>55.49341489108147</v>
      </c>
      <c r="F5" s="5">
        <f>'Annexe 16 - H 9'!H9</f>
        <v>61.74332848011747</v>
      </c>
      <c r="G5" s="26">
        <f>'Annexe 16 - H 10'!H9</f>
        <v>72.27478566074424</v>
      </c>
    </row>
    <row r="6" spans="1:7" ht="57" customHeight="1" thickBot="1">
      <c r="A6" s="13" t="s">
        <v>3</v>
      </c>
      <c r="B6" s="14" t="s">
        <v>4</v>
      </c>
      <c r="C6" s="5">
        <f>'Annexe 16 - H 6'!H10</f>
        <v>329.47340840581165</v>
      </c>
      <c r="D6" s="5">
        <f>'Annexe 16 - H 7'!H10</f>
        <v>321.77489020803813</v>
      </c>
      <c r="E6" s="5">
        <f>'Annexe 16 - H 8'!H10</f>
        <v>317.22066292541206</v>
      </c>
      <c r="F6" s="5">
        <f>'Annexe 16 - H 9'!H10</f>
        <v>310.9707493363761</v>
      </c>
      <c r="G6" s="26">
        <f>'Annexe 16 - H 10'!H10</f>
        <v>300.4392921557493</v>
      </c>
    </row>
    <row r="7" spans="1:7" ht="78.75" customHeight="1" thickBot="1">
      <c r="A7" s="104" t="s">
        <v>41</v>
      </c>
      <c r="B7" s="144" t="s">
        <v>42</v>
      </c>
      <c r="C7" s="77">
        <f>'Annexe 16 - H 6'!$H$11</f>
        <v>320.8312264039863</v>
      </c>
      <c r="D7" s="77">
        <f>'Annexe 16 - H 6'!$H$11</f>
        <v>320.8312264039863</v>
      </c>
      <c r="E7" s="77">
        <f>'Annexe 16 - H 6'!$H$11</f>
        <v>320.8312264039863</v>
      </c>
      <c r="F7" s="77">
        <f>'Annexe 16 - H 6'!$H$11</f>
        <v>320.8312264039863</v>
      </c>
      <c r="G7" s="77">
        <f>'Annexe 16 - H 6'!$H$11</f>
        <v>320.8312264039863</v>
      </c>
    </row>
    <row r="8" spans="1:7" ht="51" customHeight="1" thickBot="1">
      <c r="A8" s="142" t="s">
        <v>5</v>
      </c>
      <c r="B8" s="143" t="s">
        <v>6</v>
      </c>
      <c r="C8" s="5">
        <f>C6-C7</f>
        <v>8.642182001825347</v>
      </c>
      <c r="D8" s="5">
        <f>D6-D7</f>
        <v>0.9436638040518233</v>
      </c>
      <c r="E8" s="5">
        <f>E6-E7</f>
        <v>-3.6105634785742495</v>
      </c>
      <c r="F8" s="5">
        <f>F6-F7</f>
        <v>-9.86047706761019</v>
      </c>
      <c r="G8" s="5">
        <f>G6-G7</f>
        <v>-20.39193424823702</v>
      </c>
    </row>
    <row r="9" spans="1:7" ht="51" customHeight="1" thickBot="1">
      <c r="A9" s="15"/>
      <c r="B9" s="35" t="s">
        <v>7</v>
      </c>
      <c r="C9" s="3">
        <f>'Annexe 16 - H 6'!C12+'Annexe 16 - H 6'!E12+'Annexe 16 - H 6'!F12+'Annexe 16 - H 6'!G12</f>
        <v>54.01697337745678</v>
      </c>
      <c r="D9" s="128">
        <f>'Annexe 16 - H 7'!C12+'Annexe 16 - H 7'!E12+'Annexe 16 - H 7'!F12+'Annexe 16 - H 7'!G12</f>
        <v>47.003487306816155</v>
      </c>
      <c r="E9" s="128">
        <f>'Annexe 16 - H 8'!C12+'Annexe 16 - H 8'!E12+'Annexe 16 - H 8'!F12+'Annexe 16 - H 8'!G12</f>
        <v>43.1008940858292</v>
      </c>
      <c r="F9" s="3">
        <f>'Annexe 16 - H 9'!C12+'Annexe 16 - H 9'!E12+'Annexe 16 - H 9'!F12+'Annexe 16 - H 9'!G12</f>
        <v>37.384059805884554</v>
      </c>
      <c r="G9" s="27">
        <f>'Annexe 16 - H 10'!C12+'Annexe 16 - H 10'!E12+'Annexe 16 - H 10'!F12+'Annexe 16 - H 10'!G12</f>
        <v>28.07859274641758</v>
      </c>
    </row>
    <row r="10" ht="12.75">
      <c r="B10" s="16"/>
    </row>
    <row r="11" ht="12.75">
      <c r="B11" s="16"/>
    </row>
    <row r="12" ht="12.75">
      <c r="B12" s="16"/>
    </row>
    <row r="13" ht="12.75">
      <c r="B13" s="16"/>
    </row>
  </sheetData>
  <mergeCells count="2">
    <mergeCell ref="A1:B1"/>
    <mergeCell ref="C1:G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1" r:id="rId2"/>
  <headerFooter alignWithMargins="0">
    <oddHeader xml:space="preserve">&amp;LAnnexe 16 - Synthèse des hypothèses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1134">
    <pageSetUpPr fitToPage="1"/>
  </sheetPr>
  <dimension ref="A1:S12"/>
  <sheetViews>
    <sheetView zoomScale="75" zoomScaleNormal="75" workbookViewId="0" topLeftCell="B8">
      <selection activeCell="E3" sqref="E3"/>
    </sheetView>
  </sheetViews>
  <sheetFormatPr defaultColWidth="11.421875" defaultRowHeight="12.75"/>
  <cols>
    <col min="1" max="1" width="16.140625" style="39" customWidth="1"/>
    <col min="2" max="2" width="37.00390625" style="39" customWidth="1"/>
    <col min="3" max="3" width="17.8515625" style="39" customWidth="1"/>
    <col min="4" max="4" width="17.421875" style="39" customWidth="1"/>
    <col min="5" max="5" width="17.57421875" style="39" customWidth="1"/>
    <col min="6" max="6" width="18.7109375" style="39" customWidth="1"/>
    <col min="7" max="7" width="19.7109375" style="39" customWidth="1"/>
    <col min="8" max="8" width="14.8515625" style="39" customWidth="1"/>
    <col min="9" max="16384" width="9.8515625" style="39" customWidth="1"/>
  </cols>
  <sheetData>
    <row r="1" spans="1:8" ht="48" customHeight="1">
      <c r="A1" s="139" t="s">
        <v>28</v>
      </c>
      <c r="B1" s="140"/>
      <c r="C1" s="140"/>
      <c r="D1" s="140"/>
      <c r="E1" s="140"/>
      <c r="F1" s="140"/>
      <c r="G1" s="140"/>
      <c r="H1" s="140"/>
    </row>
    <row r="2" spans="2:7" ht="15.75" customHeight="1" thickBot="1">
      <c r="B2" s="40"/>
      <c r="C2" s="40"/>
      <c r="D2" s="40"/>
      <c r="E2" s="40"/>
      <c r="F2" s="41"/>
      <c r="G2" s="40"/>
    </row>
    <row r="3" spans="2:19" ht="33.75" customHeight="1" thickBot="1">
      <c r="B3" s="42"/>
      <c r="C3" s="43" t="s">
        <v>29</v>
      </c>
      <c r="D3" s="44" t="s">
        <v>26</v>
      </c>
      <c r="E3" s="45" t="s">
        <v>30</v>
      </c>
      <c r="F3" s="45" t="s">
        <v>31</v>
      </c>
      <c r="G3" s="45" t="s">
        <v>27</v>
      </c>
      <c r="H3" s="46" t="s">
        <v>32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49.5" customHeight="1">
      <c r="A4" s="48" t="s">
        <v>33</v>
      </c>
      <c r="B4" s="49" t="s">
        <v>34</v>
      </c>
      <c r="C4" s="50">
        <f>'Annexe 12 - H 1'!C4</f>
        <v>184093.460208</v>
      </c>
      <c r="D4" s="51">
        <f>'Annexe 12 - H 1'!D4</f>
        <v>66437.865</v>
      </c>
      <c r="E4" s="50">
        <f>'Annexe 12 - H 1'!E4</f>
        <v>5203</v>
      </c>
      <c r="F4" s="50">
        <f>'Annexe 12 - H 1'!F4</f>
        <v>77000</v>
      </c>
      <c r="G4" s="50">
        <f>'Annexe 12 - H 1'!G4</f>
        <v>44000</v>
      </c>
      <c r="H4" s="52">
        <f>SUM(C4:G4)</f>
        <v>376734.325208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45" customHeight="1">
      <c r="A5" s="53" t="s">
        <v>35</v>
      </c>
      <c r="B5" s="54" t="s">
        <v>36</v>
      </c>
      <c r="C5" s="55">
        <f>'Annexe 12 - H 1'!C5</f>
        <v>176015.650104</v>
      </c>
      <c r="D5" s="56">
        <f>'Annexe 12 - H 1'!D5</f>
        <v>66076.4325</v>
      </c>
      <c r="E5" s="55">
        <f>'Annexe 12 - H 1'!E5</f>
        <v>5203</v>
      </c>
      <c r="F5" s="55"/>
      <c r="G5" s="55"/>
      <c r="H5" s="57">
        <f>SUM(C5:E5)</f>
        <v>247295.082604</v>
      </c>
      <c r="I5" s="58"/>
      <c r="J5" s="58"/>
      <c r="K5" s="58"/>
      <c r="L5" s="58"/>
      <c r="M5" s="58"/>
      <c r="N5" s="47"/>
      <c r="O5" s="47"/>
      <c r="P5" s="47"/>
      <c r="Q5" s="47"/>
      <c r="R5" s="47"/>
      <c r="S5" s="47"/>
    </row>
    <row r="6" spans="1:19" ht="36.75" customHeight="1" thickBot="1">
      <c r="A6" s="59" t="s">
        <v>37</v>
      </c>
      <c r="B6" s="60" t="s">
        <v>38</v>
      </c>
      <c r="C6" s="61"/>
      <c r="D6" s="62"/>
      <c r="E6" s="61"/>
      <c r="F6" s="61">
        <v>7350</v>
      </c>
      <c r="G6" s="61">
        <v>4200</v>
      </c>
      <c r="H6" s="63">
        <f>SUM(F6:G6)</f>
        <v>11550</v>
      </c>
      <c r="I6" s="58"/>
      <c r="J6" s="58"/>
      <c r="K6" s="58"/>
      <c r="L6" s="58"/>
      <c r="M6" s="58"/>
      <c r="N6" s="47"/>
      <c r="O6" s="47"/>
      <c r="P6" s="47"/>
      <c r="Q6" s="47"/>
      <c r="R6" s="47"/>
      <c r="S6" s="47"/>
    </row>
    <row r="7" spans="1:19" ht="65.25" customHeight="1">
      <c r="A7" s="64" t="s">
        <v>39</v>
      </c>
      <c r="B7" s="49" t="s">
        <v>40</v>
      </c>
      <c r="C7" s="65">
        <f>C8*1000000/C5/12</f>
        <v>118.6890274556327</v>
      </c>
      <c r="D7" s="66">
        <f>D8*1000000/D5/12</f>
        <v>134.82739632583903</v>
      </c>
      <c r="E7" s="65">
        <f>E8*1000000/E5/12</f>
        <v>56.740544460978214</v>
      </c>
      <c r="F7" s="65">
        <f>F8*1000000/F6/6</f>
        <v>187.1180350981334</v>
      </c>
      <c r="G7" s="65">
        <f>G8*1000000/G6/6</f>
        <v>131.7080821914</v>
      </c>
      <c r="H7" s="67"/>
      <c r="I7" s="58"/>
      <c r="J7" s="58"/>
      <c r="K7" s="58"/>
      <c r="L7" s="58"/>
      <c r="M7" s="58"/>
      <c r="N7" s="47"/>
      <c r="O7" s="47"/>
      <c r="P7" s="47"/>
      <c r="Q7" s="47"/>
      <c r="R7" s="47"/>
      <c r="S7" s="47"/>
    </row>
    <row r="8" spans="1:19" ht="54" customHeight="1" thickBot="1">
      <c r="A8" s="68" t="s">
        <v>0</v>
      </c>
      <c r="B8" s="69" t="s">
        <v>1</v>
      </c>
      <c r="C8" s="70">
        <f>'Annexe 12 - H 1'!C7</f>
        <v>250.69351593377635</v>
      </c>
      <c r="D8" s="71">
        <f>'Annexe 12 - H 1'!D7</f>
        <v>106.90696022970062</v>
      </c>
      <c r="E8" s="70">
        <f>'Annexe 12 - H 1'!E7</f>
        <v>3.542652633965636</v>
      </c>
      <c r="F8" s="70">
        <f>'[5]Entrées Gér hosp-136'!J9/1000000</f>
        <v>8.251905347827682</v>
      </c>
      <c r="G8" s="70">
        <f>'[5]entrées Grce priv-81'!J9/1000000</f>
        <v>3.31904367122328</v>
      </c>
      <c r="H8" s="72">
        <f>C8+D8+E8+F8+G8</f>
        <v>372.71407781649356</v>
      </c>
      <c r="I8" s="58"/>
      <c r="J8" s="58"/>
      <c r="K8" s="58"/>
      <c r="L8" s="58"/>
      <c r="M8" s="58"/>
      <c r="N8" s="47"/>
      <c r="O8" s="47"/>
      <c r="P8" s="47"/>
      <c r="Q8" s="47"/>
      <c r="R8" s="47"/>
      <c r="S8" s="47"/>
    </row>
    <row r="9" spans="1:19" ht="63.75" customHeight="1" thickBot="1">
      <c r="A9" s="73" t="s">
        <v>2</v>
      </c>
      <c r="B9" s="123" t="s">
        <v>47</v>
      </c>
      <c r="C9" s="75">
        <f>'[5]franchise MV seuil 1,4 SMIC'!B31/1000000+'[5]prél TE-TPSA au dessus 1,4SMIC'!T11/1000000</f>
        <v>35.910889342766545</v>
      </c>
      <c r="D9" s="76">
        <f>'[5]franchise MV seuil 1,4 SMIC'!E31/1000000+'[5]prél TE-TPSA au dessus 1,4SMIC'!T9/1000000</f>
        <v>3.7148559700719517</v>
      </c>
      <c r="E9" s="5">
        <f>'Annexe 12 - H 1'!E8</f>
        <v>1.0149429373498993</v>
      </c>
      <c r="F9" s="78">
        <f>('Annexe 12 - H 1'!F8)*0.1</f>
        <v>1.244023866561679</v>
      </c>
      <c r="G9" s="78">
        <f>('Annexe 12 - H 1'!G8)*0.1</f>
        <v>1.3559572939318265</v>
      </c>
      <c r="H9" s="79">
        <f>C9+D9+E9+F9+G9</f>
        <v>43.2406694106819</v>
      </c>
      <c r="I9" s="58"/>
      <c r="J9" s="58"/>
      <c r="K9" s="58"/>
      <c r="L9" s="58"/>
      <c r="M9" s="58"/>
      <c r="N9" s="47"/>
      <c r="O9" s="47"/>
      <c r="P9" s="47"/>
      <c r="Q9" s="47"/>
      <c r="R9" s="47"/>
      <c r="S9" s="47"/>
    </row>
    <row r="10" spans="1:19" ht="42.75" customHeight="1" thickBot="1">
      <c r="A10" s="73" t="s">
        <v>3</v>
      </c>
      <c r="B10" s="80" t="s">
        <v>4</v>
      </c>
      <c r="C10" s="81">
        <f>C8-C9</f>
        <v>214.7826265910098</v>
      </c>
      <c r="D10" s="6">
        <f>D8-D9</f>
        <v>103.19210425962866</v>
      </c>
      <c r="E10" s="81">
        <f>E8-E9</f>
        <v>2.5277096966157364</v>
      </c>
      <c r="F10" s="81">
        <f>F8-F9</f>
        <v>7.007881481266003</v>
      </c>
      <c r="G10" s="81">
        <f>G8-G9</f>
        <v>1.9630863772914533</v>
      </c>
      <c r="H10" s="82">
        <f>C10+D10+E10+F10+G10</f>
        <v>329.47340840581165</v>
      </c>
      <c r="I10" s="58"/>
      <c r="J10" s="58"/>
      <c r="K10" s="58"/>
      <c r="L10" s="58"/>
      <c r="M10" s="58"/>
      <c r="N10" s="47"/>
      <c r="O10" s="47"/>
      <c r="P10" s="47"/>
      <c r="Q10" s="47"/>
      <c r="R10" s="47"/>
      <c r="S10" s="47"/>
    </row>
    <row r="11" spans="1:19" s="91" customFormat="1" ht="57.75" customHeight="1">
      <c r="A11" s="83" t="s">
        <v>41</v>
      </c>
      <c r="B11" s="84" t="s">
        <v>42</v>
      </c>
      <c r="C11" s="85">
        <f>'Annexe 12 - H 1'!C10</f>
        <v>167.06162164835968</v>
      </c>
      <c r="D11" s="86">
        <f>'Annexe 12 - H 1'!D10</f>
        <v>148.56689563526012</v>
      </c>
      <c r="E11" s="87">
        <v>0</v>
      </c>
      <c r="F11" s="87">
        <f>'Annexe 12 - H 1'!F10*0.1</f>
        <v>5.2027091203665385</v>
      </c>
      <c r="G11" s="87">
        <v>0</v>
      </c>
      <c r="H11" s="88">
        <f>C11+D11+E11+F11+G11</f>
        <v>320.8312264039863</v>
      </c>
      <c r="I11" s="89"/>
      <c r="J11" s="89"/>
      <c r="K11" s="89"/>
      <c r="L11" s="89"/>
      <c r="M11" s="89"/>
      <c r="N11" s="90"/>
      <c r="O11" s="90"/>
      <c r="P11" s="90"/>
      <c r="Q11" s="90"/>
      <c r="R11" s="90"/>
      <c r="S11" s="90"/>
    </row>
    <row r="12" spans="1:19" s="91" customFormat="1" ht="46.5" customHeight="1" thickBot="1">
      <c r="A12" s="68" t="s">
        <v>5</v>
      </c>
      <c r="B12" s="69" t="s">
        <v>6</v>
      </c>
      <c r="C12" s="92">
        <f>C10-C11</f>
        <v>47.721004942650126</v>
      </c>
      <c r="D12" s="93">
        <f>D10-D11</f>
        <v>-45.37479137563146</v>
      </c>
      <c r="E12" s="92">
        <f>E10-E11</f>
        <v>2.5277096966157364</v>
      </c>
      <c r="F12" s="92">
        <f>F10-F11</f>
        <v>1.8051723608994648</v>
      </c>
      <c r="G12" s="92">
        <f>G10-G11</f>
        <v>1.9630863772914533</v>
      </c>
      <c r="H12" s="72">
        <f>C12+D12+E12+F12+G12</f>
        <v>8.64218200182532</v>
      </c>
      <c r="I12" s="89"/>
      <c r="J12" s="89"/>
      <c r="K12" s="89"/>
      <c r="L12" s="89"/>
      <c r="M12" s="89"/>
      <c r="N12" s="90"/>
      <c r="O12" s="90"/>
      <c r="P12" s="90"/>
      <c r="Q12" s="90"/>
      <c r="R12" s="90"/>
      <c r="S12" s="90"/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2"/>
  <headerFooter alignWithMargins="0">
    <oddHeader xml:space="preserve">&amp;LAnnexe 16 - H 6- Cotation Fédérations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21132">
    <pageSetUpPr fitToPage="1"/>
  </sheetPr>
  <dimension ref="A1:S12"/>
  <sheetViews>
    <sheetView zoomScale="75" zoomScaleNormal="75" workbookViewId="0" topLeftCell="B7">
      <selection activeCell="F11" sqref="F11"/>
    </sheetView>
  </sheetViews>
  <sheetFormatPr defaultColWidth="11.421875" defaultRowHeight="12.75"/>
  <cols>
    <col min="1" max="1" width="18.8515625" style="39" customWidth="1"/>
    <col min="2" max="2" width="41.8515625" style="39" customWidth="1"/>
    <col min="3" max="3" width="15.7109375" style="39" customWidth="1"/>
    <col min="4" max="4" width="15.140625" style="39" customWidth="1"/>
    <col min="5" max="5" width="14.8515625" style="39" customWidth="1"/>
    <col min="6" max="6" width="18.140625" style="39" customWidth="1"/>
    <col min="7" max="7" width="17.421875" style="39" customWidth="1"/>
    <col min="8" max="8" width="14.57421875" style="39" customWidth="1"/>
    <col min="9" max="16384" width="11.421875" style="39" customWidth="1"/>
  </cols>
  <sheetData>
    <row r="1" spans="1:8" ht="48" customHeight="1">
      <c r="A1" s="139" t="s">
        <v>28</v>
      </c>
      <c r="B1" s="140"/>
      <c r="C1" s="140"/>
      <c r="D1" s="140"/>
      <c r="E1" s="140"/>
      <c r="F1" s="140"/>
      <c r="G1" s="140"/>
      <c r="H1" s="140"/>
    </row>
    <row r="2" spans="2:7" ht="15.75" customHeight="1" thickBot="1">
      <c r="B2" s="40"/>
      <c r="C2" s="40"/>
      <c r="D2" s="40"/>
      <c r="E2" s="40"/>
      <c r="F2" s="41"/>
      <c r="G2" s="40"/>
    </row>
    <row r="3" spans="2:19" ht="33.75" customHeight="1" thickBot="1">
      <c r="B3" s="42"/>
      <c r="C3" s="43" t="s">
        <v>29</v>
      </c>
      <c r="D3" s="44" t="s">
        <v>26</v>
      </c>
      <c r="E3" s="45" t="s">
        <v>30</v>
      </c>
      <c r="F3" s="45" t="s">
        <v>31</v>
      </c>
      <c r="G3" s="45" t="s">
        <v>27</v>
      </c>
      <c r="H3" s="46" t="s">
        <v>32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49.5" customHeight="1">
      <c r="A4" s="48" t="s">
        <v>33</v>
      </c>
      <c r="B4" s="49" t="s">
        <v>34</v>
      </c>
      <c r="C4" s="50">
        <f>'Annexe 12 - H 2'!C4</f>
        <v>184093.460208</v>
      </c>
      <c r="D4" s="51">
        <f>'Annexe 12 - H 2'!D4</f>
        <v>66437.865</v>
      </c>
      <c r="E4" s="50">
        <f>'Annexe 12 - H 2'!E4</f>
        <v>5203</v>
      </c>
      <c r="F4" s="50">
        <f>'Annexe 12 - H 2'!F4</f>
        <v>77000</v>
      </c>
      <c r="G4" s="50">
        <f>'Annexe 12 - H 2'!G4</f>
        <v>44000</v>
      </c>
      <c r="H4" s="52">
        <f>SUM(C4:G4)</f>
        <v>376734.325208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45" customHeight="1">
      <c r="A5" s="53" t="s">
        <v>35</v>
      </c>
      <c r="B5" s="54" t="s">
        <v>36</v>
      </c>
      <c r="C5" s="55">
        <f>'Annexe 12 - H 2'!C5</f>
        <v>176015.650104</v>
      </c>
      <c r="D5" s="56">
        <f>'Annexe 12 - H 2'!D5</f>
        <v>66076.4325</v>
      </c>
      <c r="E5" s="55">
        <f>'Annexe 12 - H 2'!E5</f>
        <v>5203</v>
      </c>
      <c r="F5" s="55"/>
      <c r="G5" s="55"/>
      <c r="H5" s="57">
        <f>SUM(C5:E5)</f>
        <v>247295.082604</v>
      </c>
      <c r="I5" s="58"/>
      <c r="J5" s="58"/>
      <c r="K5" s="58"/>
      <c r="L5" s="58"/>
      <c r="M5" s="58"/>
      <c r="N5" s="47"/>
      <c r="O5" s="47"/>
      <c r="P5" s="47"/>
      <c r="Q5" s="47"/>
      <c r="R5" s="47"/>
      <c r="S5" s="47"/>
    </row>
    <row r="6" spans="1:19" ht="36.75" customHeight="1" thickBot="1">
      <c r="A6" s="59" t="s">
        <v>37</v>
      </c>
      <c r="B6" s="60" t="s">
        <v>38</v>
      </c>
      <c r="C6" s="61"/>
      <c r="D6" s="62"/>
      <c r="E6" s="61"/>
      <c r="F6" s="61">
        <v>7350</v>
      </c>
      <c r="G6" s="61">
        <v>4200</v>
      </c>
      <c r="H6" s="63">
        <f>SUM(F6:G6)</f>
        <v>11550</v>
      </c>
      <c r="I6" s="58"/>
      <c r="J6" s="58"/>
      <c r="K6" s="58"/>
      <c r="L6" s="58"/>
      <c r="M6" s="58"/>
      <c r="N6" s="47"/>
      <c r="O6" s="47"/>
      <c r="P6" s="47"/>
      <c r="Q6" s="47"/>
      <c r="R6" s="47"/>
      <c r="S6" s="47"/>
    </row>
    <row r="7" spans="1:19" ht="65.25" customHeight="1">
      <c r="A7" s="64" t="s">
        <v>39</v>
      </c>
      <c r="B7" s="49" t="s">
        <v>40</v>
      </c>
      <c r="C7" s="65">
        <f>C8*1000000/C5/12</f>
        <v>118.6890274556327</v>
      </c>
      <c r="D7" s="66">
        <f>D8*1000000/D5/12</f>
        <v>134.82739632583903</v>
      </c>
      <c r="E7" s="65">
        <f>E8*1000000/E5/12</f>
        <v>56.740544460978214</v>
      </c>
      <c r="F7" s="65">
        <f>F8*1000000/F6/6</f>
        <v>187.1180350981334</v>
      </c>
      <c r="G7" s="65">
        <f>G8*1000000/G6/6</f>
        <v>131.7080821914</v>
      </c>
      <c r="H7" s="67"/>
      <c r="I7" s="58"/>
      <c r="J7" s="58"/>
      <c r="K7" s="58"/>
      <c r="L7" s="58"/>
      <c r="M7" s="58"/>
      <c r="N7" s="47"/>
      <c r="O7" s="47"/>
      <c r="P7" s="47"/>
      <c r="Q7" s="47"/>
      <c r="R7" s="47"/>
      <c r="S7" s="47"/>
    </row>
    <row r="8" spans="1:19" ht="54" customHeight="1" thickBot="1">
      <c r="A8" s="68" t="s">
        <v>0</v>
      </c>
      <c r="B8" s="69" t="s">
        <v>1</v>
      </c>
      <c r="C8" s="70">
        <f>'Annexe 12 - H 2'!C7</f>
        <v>250.69351593377635</v>
      </c>
      <c r="D8" s="71">
        <f>'Annexe 12 - H 2'!D7</f>
        <v>106.90696022970062</v>
      </c>
      <c r="E8" s="70">
        <f>'Annexe 12 - H 2'!E7</f>
        <v>3.542652633965636</v>
      </c>
      <c r="F8" s="70">
        <f>'[3]Entrées Gér hosp-136'!J9/1000000</f>
        <v>8.251905347827682</v>
      </c>
      <c r="G8" s="70">
        <f>'[3]entrées Grce priv-81'!J9/1000000</f>
        <v>3.31904367122328</v>
      </c>
      <c r="H8" s="72">
        <f>C8+D8+E8+F8+G8</f>
        <v>372.71407781649356</v>
      </c>
      <c r="I8" s="58"/>
      <c r="J8" s="58"/>
      <c r="K8" s="58"/>
      <c r="L8" s="58"/>
      <c r="M8" s="58"/>
      <c r="N8" s="47"/>
      <c r="O8" s="47"/>
      <c r="P8" s="47"/>
      <c r="Q8" s="47"/>
      <c r="R8" s="47"/>
      <c r="S8" s="47"/>
    </row>
    <row r="9" spans="1:19" ht="63.75" customHeight="1" thickBot="1">
      <c r="A9" s="73" t="s">
        <v>2</v>
      </c>
      <c r="B9" s="74" t="s">
        <v>48</v>
      </c>
      <c r="C9" s="75">
        <f>'[3]prélfranchise MV seuil 1,3 SMIC'!B31/1000000+'[3]prél TE-TPSA au dessus 1,3SMIC'!T11/1000000</f>
        <v>42.30930000219186</v>
      </c>
      <c r="D9" s="76">
        <f>'[3]prélfranchise MV seuil 1,3 SMIC'!E31/1000000+'[3]prél TE-TPSA au dessus 1,3SMIC'!T9/1000000</f>
        <v>4.399888097204876</v>
      </c>
      <c r="E9" s="5">
        <f>'Annexe 12 - H 2'!E8</f>
        <v>1.1957800546672432</v>
      </c>
      <c r="F9" s="78">
        <f>('Annexe 12 - H 2'!F8)*0.1</f>
        <v>1.4655408124478724</v>
      </c>
      <c r="G9" s="78">
        <f>('Annexe 12 - H 2'!G8)*0.1</f>
        <v>1.5686786419436052</v>
      </c>
      <c r="H9" s="79">
        <f>C9+D9+E9+F9+G9</f>
        <v>50.93918760845546</v>
      </c>
      <c r="I9" s="58"/>
      <c r="J9" s="58"/>
      <c r="K9" s="58"/>
      <c r="L9" s="58"/>
      <c r="M9" s="58"/>
      <c r="N9" s="47"/>
      <c r="O9" s="47"/>
      <c r="P9" s="47"/>
      <c r="Q9" s="47"/>
      <c r="R9" s="47"/>
      <c r="S9" s="47"/>
    </row>
    <row r="10" spans="1:19" ht="42.75" customHeight="1" thickBot="1">
      <c r="A10" s="73" t="s">
        <v>3</v>
      </c>
      <c r="B10" s="80" t="s">
        <v>4</v>
      </c>
      <c r="C10" s="81">
        <f>C8-C9</f>
        <v>208.3842159315845</v>
      </c>
      <c r="D10" s="6">
        <f>D8-D9</f>
        <v>102.50707213249574</v>
      </c>
      <c r="E10" s="81">
        <f>E8-E9</f>
        <v>2.3468725792983927</v>
      </c>
      <c r="F10" s="81">
        <f>F8-F9</f>
        <v>6.78636453537981</v>
      </c>
      <c r="G10" s="81">
        <f>G8-G9</f>
        <v>1.7503650292796746</v>
      </c>
      <c r="H10" s="82">
        <f>C10+D10+E10+F10+G10</f>
        <v>321.77489020803813</v>
      </c>
      <c r="I10" s="58"/>
      <c r="J10" s="58"/>
      <c r="K10" s="58"/>
      <c r="L10" s="58"/>
      <c r="M10" s="58"/>
      <c r="N10" s="47"/>
      <c r="O10" s="47"/>
      <c r="P10" s="47"/>
      <c r="Q10" s="47"/>
      <c r="R10" s="47"/>
      <c r="S10" s="47"/>
    </row>
    <row r="11" spans="1:19" s="91" customFormat="1" ht="57.75" customHeight="1">
      <c r="A11" s="83" t="s">
        <v>41</v>
      </c>
      <c r="B11" s="84" t="s">
        <v>42</v>
      </c>
      <c r="C11" s="85">
        <f>'Annexe 12 - H 2'!C10</f>
        <v>167.06162164835968</v>
      </c>
      <c r="D11" s="86">
        <f>'Annexe 12 - H 2'!D10</f>
        <v>148.56689563526012</v>
      </c>
      <c r="E11" s="87">
        <v>0</v>
      </c>
      <c r="F11" s="87">
        <f>'Annexe 16 - H 8'!F11</f>
        <v>5.2027091203665385</v>
      </c>
      <c r="G11" s="87">
        <v>0</v>
      </c>
      <c r="H11" s="88">
        <f>C11+D11+E11+F11+G11</f>
        <v>320.8312264039863</v>
      </c>
      <c r="I11" s="89"/>
      <c r="J11" s="89"/>
      <c r="K11" s="89"/>
      <c r="L11" s="89"/>
      <c r="M11" s="89"/>
      <c r="N11" s="90"/>
      <c r="O11" s="90"/>
      <c r="P11" s="90"/>
      <c r="Q11" s="90"/>
      <c r="R11" s="90"/>
      <c r="S11" s="90"/>
    </row>
    <row r="12" spans="1:19" s="91" customFormat="1" ht="46.5" customHeight="1" thickBot="1">
      <c r="A12" s="68" t="s">
        <v>5</v>
      </c>
      <c r="B12" s="69" t="s">
        <v>6</v>
      </c>
      <c r="C12" s="92">
        <f>C10-C11</f>
        <v>41.32259428322482</v>
      </c>
      <c r="D12" s="93">
        <f>D10-D11</f>
        <v>-46.05982350276439</v>
      </c>
      <c r="E12" s="92">
        <f>E10-E11</f>
        <v>2.3468725792983927</v>
      </c>
      <c r="F12" s="92">
        <f>F10-F11</f>
        <v>1.5836554150132711</v>
      </c>
      <c r="G12" s="92">
        <f>G10-G11</f>
        <v>1.7503650292796746</v>
      </c>
      <c r="H12" s="72">
        <f>C12+D12+E12+F12+G12</f>
        <v>0.9436638040517669</v>
      </c>
      <c r="I12" s="89"/>
      <c r="J12" s="89"/>
      <c r="K12" s="89"/>
      <c r="L12" s="89"/>
      <c r="M12" s="89"/>
      <c r="N12" s="90"/>
      <c r="O12" s="90"/>
      <c r="P12" s="90"/>
      <c r="Q12" s="90"/>
      <c r="R12" s="90"/>
      <c r="S12" s="90"/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 xml:space="preserve">&amp;LAnnexe 16-H 7-Cotation Fédérations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Changer ce nom</cp:lastModifiedBy>
  <cp:lastPrinted>2003-04-23T07:18:23Z</cp:lastPrinted>
  <dcterms:created xsi:type="dcterms:W3CDTF">2003-04-09T15:27:56Z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