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activeTab="0"/>
  </bookViews>
  <sheets>
    <sheet name="Annexe 11- Synthèse stock" sheetId="1" r:id="rId1"/>
    <sheet name="Annexe 11- H 1" sheetId="2" r:id="rId2"/>
    <sheet name="Annexe 11 - H 2" sheetId="3" r:id="rId3"/>
    <sheet name="Annexe 11- H 3" sheetId="4" r:id="rId4"/>
    <sheet name="Annexe 11 - H 4" sheetId="5" r:id="rId5"/>
    <sheet name="Annexe 11 - H 5 " sheetId="6" r:id="rId6"/>
    <sheet name="Annexe 15 - Synthèse stock-flux" sheetId="7" r:id="rId7"/>
    <sheet name="Annexe 15 - H 6" sheetId="8" r:id="rId8"/>
    <sheet name="Annexe 15 - H 7" sheetId="9" r:id="rId9"/>
    <sheet name="Annexe 15 - H 8" sheetId="10" r:id="rId10"/>
    <sheet name="Annexe 15 - H 9" sheetId="11" r:id="rId11"/>
    <sheet name="Annexe 15 - H 10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<sst xmlns="http://schemas.openxmlformats.org/spreadsheetml/2006/main" count="286" uniqueCount="54">
  <si>
    <t>D</t>
  </si>
  <si>
    <t>Coût brut du dispositif après application de la cotation (M€)</t>
  </si>
  <si>
    <t>E</t>
  </si>
  <si>
    <t>F=D - E</t>
  </si>
  <si>
    <t>Coût net pour les financeurs publics</t>
  </si>
  <si>
    <t>H=F - G</t>
  </si>
  <si>
    <t xml:space="preserve">Impact de la réforme pour les finances publiques </t>
  </si>
  <si>
    <t>Impact sur le budget de l'Etat</t>
  </si>
  <si>
    <t>Montant du prélèvement (en M€)</t>
  </si>
  <si>
    <t>H 1</t>
  </si>
  <si>
    <t>H 2</t>
  </si>
  <si>
    <t>H 3</t>
  </si>
  <si>
    <t>H 4</t>
  </si>
  <si>
    <t>Réforme appliquée aux stocks
HYPOTHESES</t>
  </si>
  <si>
    <t>Réforme appliquée aux stocks TE/CE - TPSA et aux flux des mandats spéciaux et des gérances de tutelle 
HYPOTHESES</t>
  </si>
  <si>
    <t>H 5</t>
  </si>
  <si>
    <t>H 6</t>
  </si>
  <si>
    <t>H 9</t>
  </si>
  <si>
    <t>H 7</t>
  </si>
  <si>
    <t xml:space="preserve">H 8 </t>
  </si>
  <si>
    <t>H 10</t>
  </si>
  <si>
    <t xml:space="preserve">Franchise MV-AAH - Seuil 1,4 SMIC - Taux 7,5 et 16,5% </t>
  </si>
  <si>
    <t xml:space="preserve">Franchise MV-AAH - Seuil 1,3 SMIC - Taux 9,5 et 19% </t>
  </si>
  <si>
    <t xml:space="preserve">Franchise MV-AAH - Seuil 1,2 SMIC - Taux 12 et 22 % </t>
  </si>
  <si>
    <t>Exonération MV-AAH inclus - Seuil 1,4 SMIC - Taux 3%, 7% et 13,5 %</t>
  </si>
  <si>
    <t>Exonération MV-AAH inclus - Seuil 1,2 SMIC - Taux 3%, 9,5% et 19,5%</t>
  </si>
  <si>
    <t>TPSA</t>
  </si>
  <si>
    <t>Gérance privée</t>
  </si>
  <si>
    <t>Equilibre financier de la réforme appliqué à la totalité des mesures TE/CE et TPSA et aux flux des mandats spéciaux et des gérances de tutelle en 2004</t>
  </si>
  <si>
    <t>TE-CE</t>
  </si>
  <si>
    <t>Mandats spéciaux</t>
  </si>
  <si>
    <t>Gérance hospitalière</t>
  </si>
  <si>
    <t>TOTAL</t>
  </si>
  <si>
    <t>A</t>
  </si>
  <si>
    <t xml:space="preserve">Nombre de mesures au 31/12/04 </t>
  </si>
  <si>
    <t>B</t>
  </si>
  <si>
    <t>Nombre de mesures en moyenne financées dans l'année 2004</t>
  </si>
  <si>
    <t>B (2)</t>
  </si>
  <si>
    <t>Nombre de mesures nouvelles en 2004</t>
  </si>
  <si>
    <t>stock:C=D/B/12
flux: C=D/B(2)/6</t>
  </si>
  <si>
    <t>Coût moyen brut unitaire mensuel après application de la cotation (en €)</t>
  </si>
  <si>
    <t>G</t>
  </si>
  <si>
    <t>Estimation des ressources publiques en 2004 en M€ à dispositif constant (Etat et sécurité sociale)</t>
  </si>
  <si>
    <t>C=D/B/12</t>
  </si>
  <si>
    <t xml:space="preserve">Equilibre financier de la réforme appliqué à la totalité des mesures en 2004 </t>
  </si>
  <si>
    <t>Prélevement: exonération MV-AAH inclus - Seuil 1,4 SMIC - Taux 3%, 7% et 13,5 %</t>
  </si>
  <si>
    <t>Prélèvement: exonération MV-AAH inclus - Seuil 1,2 SMIC - Taux 3%, 9,5% et 19,5% (en M€)</t>
  </si>
  <si>
    <t>Prélèvement: franchise MV-AAH - Seuil 1,2 SMIC - Taux 12 et 22 % (en M€)</t>
  </si>
  <si>
    <t>Prélèvement: franchise MV-AAH - Seuil 1,3 SMIC - Taux 9,5 et 19% (en M€)</t>
  </si>
  <si>
    <t>Prélèvement: franchise MV-AAH - Seuil 1,4 SMIC - Taux 7,5 et 16,5% (en M€)</t>
  </si>
  <si>
    <t>Prélèvement: Exo MV et seuil 1,2 SMIC
(Taux: 3 %, 9,5% et 20 %) (en M€)</t>
  </si>
  <si>
    <t>ANNEXE  11</t>
  </si>
  <si>
    <t>Cotation DGAS - Synthèse des hypothèses</t>
  </si>
  <si>
    <t>Cotation DGAS 
 2004- Stocks et flux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</si>
</sst>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\ ###\ ##0.00&quot; €&quot;;\-#\ ###\ ##0.00&quot; €&quot;"/>
    <numFmt numFmtId="180" formatCode="0.0%"/>
    <numFmt numFmtId="181" formatCode="_-* #,##0\ _€_-;\-* #,##0\ _€_-;_-* &quot;-&quot;??\ _€_-;_-@_-"/>
    <numFmt numFmtId="182" formatCode="_-* #,##0.0\ _€_-;\-* #,##0.0\ _€_-;_-* &quot;-&quot;??\ _€_-;_-@_-"/>
    <numFmt numFmtId="183" formatCode="_-* #,##0.000\ _€_-;\-* #,##0.000\ _€_-;_-* &quot;-&quot;??\ _€_-;_-@_-"/>
    <numFmt numFmtId="184" formatCode="_-* #,##0.0\ _F_-;\-* #,##0.0\ _F_-;_-* &quot;-&quot;??\ _F_-;_-@_-"/>
    <numFmt numFmtId="185" formatCode="_-* #,##0\ _F_-;\-* #,##0\ _F_-;_-* &quot;-&quot;??\ _F_-;_-@_-"/>
    <numFmt numFmtId="186" formatCode="_-* #,##0.000\ _F_-;\-* #,##0.000\ _F_-;_-* &quot;-&quot;??\ _F_-;_-@_-"/>
    <numFmt numFmtId="187" formatCode="#,##0.00_ ;\-#,##0.00\ "/>
    <numFmt numFmtId="188" formatCode="#,##0_ ;[Red]\-#,##0\ "/>
    <numFmt numFmtId="189" formatCode="#,##0.00_ ;[Red]\-#,##0.00\ "/>
    <numFmt numFmtId="190" formatCode="#,##0.0_ ;[Red]\-#,##0.0\ "/>
    <numFmt numFmtId="191" formatCode="_-* #,##0.0000\ _€_-;\-* #,##0.0000\ _€_-;_-* &quot;-&quot;??\ _€_-;_-@_-"/>
    <numFmt numFmtId="192" formatCode="0.000%"/>
    <numFmt numFmtId="193" formatCode="0.0000%"/>
    <numFmt numFmtId="194" formatCode="_-* #,##0.0\ _F_-;\-* #,##0.0\ _F_-;_-* &quot;-&quot;?\ _F_-;_-@_-"/>
    <numFmt numFmtId="195" formatCode="#,##0.0\ _€"/>
    <numFmt numFmtId="196" formatCode="#,##0\ &quot;€&quot;"/>
    <numFmt numFmtId="197" formatCode="#,##0.00\ &quot;€&quot;"/>
    <numFmt numFmtId="198" formatCode="_-* #,##0.0\ _€_-;\-* #,##0.0\ _€_-;_-* &quot;-&quot;?\ _€_-;_-@_-"/>
    <numFmt numFmtId="199" formatCode="_-* #,##0.00000\ _€_-;\-* #,##0.00000\ _€_-;_-* &quot;-&quot;??\ _€_-;_-@_-"/>
    <numFmt numFmtId="200" formatCode="_-* #,##0.000000\ _€_-;\-* #,##0.000000\ _€_-;_-* &quot;-&quot;??\ _€_-;_-@_-"/>
    <numFmt numFmtId="201" formatCode="_-* #,##0.0000000\ _€_-;\-* #,##0.0000000\ _€_-;_-* &quot;-&quot;??\ _€_-;_-@_-"/>
    <numFmt numFmtId="202" formatCode="_-* #,##0.000\ _€_-;\-* #,##0.000\ _€_-;_-* &quot;-&quot;???\ _€_-;_-@_-"/>
  </numFmts>
  <fonts count="11">
    <font>
      <sz val="10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28" applyFont="1" applyAlignment="1">
      <alignment vertical="center"/>
      <protection/>
    </xf>
    <xf numFmtId="181" fontId="5" fillId="0" borderId="1" xfId="15" applyNumberFormat="1" applyFont="1" applyBorder="1" applyAlignment="1">
      <alignment horizontal="center" vertical="center" wrapText="1"/>
    </xf>
    <xf numFmtId="182" fontId="5" fillId="2" borderId="2" xfId="15" applyNumberFormat="1" applyFont="1" applyFill="1" applyBorder="1" applyAlignment="1">
      <alignment horizontal="center" vertical="center"/>
    </xf>
    <xf numFmtId="181" fontId="5" fillId="0" borderId="3" xfId="15" applyNumberFormat="1" applyFont="1" applyBorder="1" applyAlignment="1">
      <alignment horizontal="center" vertical="center" wrapText="1"/>
    </xf>
    <xf numFmtId="182" fontId="5" fillId="0" borderId="2" xfId="15" applyNumberFormat="1" applyFont="1" applyFill="1" applyBorder="1" applyAlignment="1">
      <alignment horizontal="center" vertical="center"/>
    </xf>
    <xf numFmtId="182" fontId="5" fillId="2" borderId="4" xfId="15" applyNumberFormat="1" applyFont="1" applyFill="1" applyBorder="1" applyAlignment="1">
      <alignment horizontal="center" vertical="center" wrapText="1"/>
    </xf>
    <xf numFmtId="181" fontId="5" fillId="0" borderId="5" xfId="15" applyNumberFormat="1" applyFont="1" applyBorder="1" applyAlignment="1">
      <alignment horizontal="center" vertical="center" wrapText="1"/>
    </xf>
    <xf numFmtId="182" fontId="4" fillId="0" borderId="6" xfId="15" applyNumberFormat="1" applyFont="1" applyBorder="1" applyAlignment="1">
      <alignment vertical="center"/>
    </xf>
    <xf numFmtId="182" fontId="5" fillId="0" borderId="6" xfId="15" applyNumberFormat="1" applyFont="1" applyFill="1" applyBorder="1" applyAlignment="1">
      <alignment vertical="center" wrapText="1"/>
    </xf>
    <xf numFmtId="182" fontId="4" fillId="0" borderId="7" xfId="15" applyNumberFormat="1" applyFont="1" applyBorder="1" applyAlignment="1">
      <alignment vertical="center"/>
    </xf>
    <xf numFmtId="182" fontId="4" fillId="0" borderId="7" xfId="15" applyNumberFormat="1" applyFont="1" applyFill="1" applyBorder="1" applyAlignment="1">
      <alignment vertical="center" wrapText="1"/>
    </xf>
    <xf numFmtId="182" fontId="4" fillId="0" borderId="8" xfId="15" applyNumberFormat="1" applyFont="1" applyBorder="1" applyAlignment="1">
      <alignment vertical="center"/>
    </xf>
    <xf numFmtId="182" fontId="5" fillId="0" borderId="8" xfId="15" applyNumberFormat="1" applyFont="1" applyFill="1" applyBorder="1" applyAlignment="1">
      <alignment vertical="center" wrapText="1"/>
    </xf>
    <xf numFmtId="182" fontId="0" fillId="2" borderId="2" xfId="15" applyNumberFormat="1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28" applyFont="1" applyAlignment="1">
      <alignment vertical="center" wrapText="1"/>
      <protection/>
    </xf>
    <xf numFmtId="182" fontId="4" fillId="0" borderId="6" xfId="15" applyNumberFormat="1" applyFont="1" applyBorder="1" applyAlignment="1">
      <alignment vertical="center" wrapText="1"/>
    </xf>
    <xf numFmtId="182" fontId="5" fillId="0" borderId="9" xfId="15" applyNumberFormat="1" applyFont="1" applyFill="1" applyBorder="1" applyAlignment="1">
      <alignment horizontal="center" vertical="center" wrapText="1"/>
    </xf>
    <xf numFmtId="182" fontId="5" fillId="0" borderId="6" xfId="15" applyNumberFormat="1" applyFont="1" applyFill="1" applyBorder="1" applyAlignment="1">
      <alignment horizontal="center" vertical="center" wrapText="1"/>
    </xf>
    <xf numFmtId="182" fontId="4" fillId="0" borderId="7" xfId="15" applyNumberFormat="1" applyFont="1" applyBorder="1" applyAlignment="1">
      <alignment vertical="center" wrapText="1"/>
    </xf>
    <xf numFmtId="178" fontId="5" fillId="0" borderId="2" xfId="15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78" fontId="5" fillId="0" borderId="2" xfId="0" applyNumberFormat="1" applyFont="1" applyBorder="1" applyAlignment="1">
      <alignment vertical="center"/>
    </xf>
    <xf numFmtId="178" fontId="5" fillId="2" borderId="2" xfId="0" applyNumberFormat="1" applyFont="1" applyFill="1" applyBorder="1" applyAlignment="1">
      <alignment vertical="center"/>
    </xf>
    <xf numFmtId="178" fontId="5" fillId="0" borderId="2" xfId="0" applyNumberFormat="1" applyFont="1" applyBorder="1" applyAlignment="1">
      <alignment vertical="center" wrapText="1"/>
    </xf>
    <xf numFmtId="178" fontId="5" fillId="2" borderId="2" xfId="0" applyNumberFormat="1" applyFont="1" applyFill="1" applyBorder="1" applyAlignment="1">
      <alignment vertical="center" wrapText="1"/>
    </xf>
    <xf numFmtId="178" fontId="5" fillId="0" borderId="0" xfId="0" applyNumberFormat="1" applyFont="1" applyBorder="1" applyAlignment="1">
      <alignment vertical="center" wrapText="1"/>
    </xf>
    <xf numFmtId="182" fontId="4" fillId="0" borderId="8" xfId="15" applyNumberFormat="1" applyFont="1" applyBorder="1" applyAlignment="1">
      <alignment vertical="center" wrapText="1"/>
    </xf>
    <xf numFmtId="182" fontId="0" fillId="2" borderId="2" xfId="15" applyNumberFormat="1" applyFont="1" applyFill="1" applyBorder="1" applyAlignment="1">
      <alignment wrapText="1"/>
    </xf>
    <xf numFmtId="182" fontId="5" fillId="2" borderId="2" xfId="15" applyNumberFormat="1" applyFont="1" applyFill="1" applyBorder="1" applyAlignment="1">
      <alignment wrapText="1"/>
    </xf>
    <xf numFmtId="182" fontId="5" fillId="2" borderId="2" xfId="15" applyNumberFormat="1" applyFont="1" applyFill="1" applyBorder="1" applyAlignment="1">
      <alignment vertical="center" wrapText="1"/>
    </xf>
    <xf numFmtId="182" fontId="5" fillId="2" borderId="4" xfId="15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181" fontId="5" fillId="0" borderId="0" xfId="15" applyNumberFormat="1" applyFont="1" applyBorder="1" applyAlignment="1">
      <alignment horizontal="center" vertical="center" wrapText="1"/>
    </xf>
    <xf numFmtId="0" fontId="4" fillId="0" borderId="0" xfId="28" applyFont="1">
      <alignment/>
      <protection/>
    </xf>
    <xf numFmtId="0" fontId="4" fillId="0" borderId="0" xfId="28" applyFont="1" applyAlignment="1">
      <alignment/>
      <protection/>
    </xf>
    <xf numFmtId="9" fontId="4" fillId="0" borderId="0" xfId="28" applyNumberFormat="1" applyFont="1" applyAlignment="1">
      <alignment/>
      <protection/>
    </xf>
    <xf numFmtId="181" fontId="5" fillId="0" borderId="11" xfId="15" applyNumberFormat="1" applyFont="1" applyBorder="1" applyAlignment="1">
      <alignment horizontal="center" vertical="center" wrapText="1"/>
    </xf>
    <xf numFmtId="181" fontId="5" fillId="0" borderId="12" xfId="15" applyNumberFormat="1" applyFont="1" applyBorder="1" applyAlignment="1">
      <alignment horizontal="center" vertical="center" wrapText="1"/>
    </xf>
    <xf numFmtId="181" fontId="5" fillId="0" borderId="13" xfId="15" applyNumberFormat="1" applyFont="1" applyBorder="1" applyAlignment="1">
      <alignment horizontal="center" vertical="center" wrapText="1"/>
    </xf>
    <xf numFmtId="181" fontId="5" fillId="0" borderId="2" xfId="15" applyNumberFormat="1" applyFont="1" applyBorder="1" applyAlignment="1">
      <alignment horizontal="center" vertical="center" wrapText="1"/>
    </xf>
    <xf numFmtId="181" fontId="8" fillId="0" borderId="14" xfId="15" applyNumberFormat="1" applyFont="1" applyBorder="1" applyAlignment="1">
      <alignment horizontal="center" vertical="center" wrapText="1"/>
    </xf>
    <xf numFmtId="181" fontId="4" fillId="0" borderId="0" xfId="15" applyNumberFormat="1" applyFont="1" applyAlignment="1">
      <alignment/>
    </xf>
    <xf numFmtId="0" fontId="4" fillId="0" borderId="6" xfId="28" applyFont="1" applyBorder="1" applyAlignment="1">
      <alignment/>
      <protection/>
    </xf>
    <xf numFmtId="181" fontId="4" fillId="0" borderId="6" xfId="15" applyNumberFormat="1" applyFont="1" applyBorder="1" applyAlignment="1">
      <alignment horizontal="left" vertical="center" wrapText="1"/>
    </xf>
    <xf numFmtId="181" fontId="4" fillId="0" borderId="6" xfId="15" applyNumberFormat="1" applyFont="1" applyBorder="1" applyAlignment="1">
      <alignment horizontal="center" vertical="center" wrapText="1"/>
    </xf>
    <xf numFmtId="181" fontId="4" fillId="0" borderId="9" xfId="15" applyNumberFormat="1" applyFont="1" applyBorder="1" applyAlignment="1">
      <alignment horizontal="center" vertical="center" wrapText="1"/>
    </xf>
    <xf numFmtId="181" fontId="4" fillId="0" borderId="15" xfId="15" applyNumberFormat="1" applyFont="1" applyBorder="1" applyAlignment="1">
      <alignment horizontal="center" vertical="center" wrapText="1"/>
    </xf>
    <xf numFmtId="0" fontId="4" fillId="0" borderId="7" xfId="28" applyFont="1" applyBorder="1" applyAlignment="1">
      <alignment/>
      <protection/>
    </xf>
    <xf numFmtId="181" fontId="4" fillId="0" borderId="7" xfId="15" applyNumberFormat="1" applyFont="1" applyBorder="1" applyAlignment="1">
      <alignment horizontal="left" vertical="center" wrapText="1"/>
    </xf>
    <xf numFmtId="181" fontId="4" fillId="0" borderId="7" xfId="15" applyNumberFormat="1" applyFont="1" applyBorder="1" applyAlignment="1">
      <alignment horizontal="center" vertical="center" wrapText="1"/>
    </xf>
    <xf numFmtId="181" fontId="4" fillId="0" borderId="16" xfId="15" applyNumberFormat="1" applyFont="1" applyBorder="1" applyAlignment="1">
      <alignment horizontal="center" vertical="center" wrapText="1"/>
    </xf>
    <xf numFmtId="181" fontId="4" fillId="0" borderId="17" xfId="15" applyNumberFormat="1" applyFont="1" applyBorder="1" applyAlignment="1">
      <alignment horizontal="center" vertical="center" wrapText="1"/>
    </xf>
    <xf numFmtId="182" fontId="4" fillId="0" borderId="0" xfId="15" applyNumberFormat="1" applyFont="1" applyAlignment="1">
      <alignment/>
    </xf>
    <xf numFmtId="0" fontId="4" fillId="0" borderId="18" xfId="28" applyFont="1" applyBorder="1">
      <alignment/>
      <protection/>
    </xf>
    <xf numFmtId="181" fontId="4" fillId="0" borderId="18" xfId="15" applyNumberFormat="1" applyFont="1" applyBorder="1" applyAlignment="1">
      <alignment horizontal="left" vertical="center" wrapText="1"/>
    </xf>
    <xf numFmtId="181" fontId="4" fillId="0" borderId="18" xfId="15" applyNumberFormat="1" applyFont="1" applyBorder="1" applyAlignment="1">
      <alignment horizontal="center" vertical="center" wrapText="1"/>
    </xf>
    <xf numFmtId="181" fontId="4" fillId="0" borderId="19" xfId="15" applyNumberFormat="1" applyFont="1" applyBorder="1" applyAlignment="1">
      <alignment horizontal="center" vertical="center" wrapText="1"/>
    </xf>
    <xf numFmtId="181" fontId="4" fillId="0" borderId="20" xfId="15" applyNumberFormat="1" applyFont="1" applyBorder="1" applyAlignment="1">
      <alignment horizontal="center" vertical="center" wrapText="1"/>
    </xf>
    <xf numFmtId="0" fontId="4" fillId="0" borderId="6" xfId="28" applyFont="1" applyBorder="1" applyAlignment="1">
      <alignment wrapText="1"/>
      <protection/>
    </xf>
    <xf numFmtId="182" fontId="4" fillId="0" borderId="6" xfId="15" applyNumberFormat="1" applyFont="1" applyBorder="1" applyAlignment="1">
      <alignment horizontal="center" vertical="center" wrapText="1"/>
    </xf>
    <xf numFmtId="182" fontId="4" fillId="0" borderId="9" xfId="15" applyNumberFormat="1" applyFont="1" applyBorder="1" applyAlignment="1">
      <alignment horizontal="center" vertical="center" wrapText="1"/>
    </xf>
    <xf numFmtId="182" fontId="4" fillId="0" borderId="15" xfId="15" applyNumberFormat="1" applyFont="1" applyBorder="1" applyAlignment="1">
      <alignment horizontal="center" vertical="center" wrapText="1"/>
    </xf>
    <xf numFmtId="0" fontId="4" fillId="0" borderId="18" xfId="28" applyFont="1" applyBorder="1" applyAlignment="1">
      <alignment/>
      <protection/>
    </xf>
    <xf numFmtId="181" fontId="5" fillId="2" borderId="18" xfId="15" applyNumberFormat="1" applyFont="1" applyFill="1" applyBorder="1" applyAlignment="1">
      <alignment vertical="center" wrapText="1"/>
    </xf>
    <xf numFmtId="182" fontId="5" fillId="2" borderId="18" xfId="15" applyNumberFormat="1" applyFont="1" applyFill="1" applyBorder="1" applyAlignment="1">
      <alignment horizontal="center" vertical="center"/>
    </xf>
    <xf numFmtId="182" fontId="5" fillId="2" borderId="19" xfId="15" applyNumberFormat="1" applyFont="1" applyFill="1" applyBorder="1" applyAlignment="1">
      <alignment horizontal="center" vertical="center"/>
    </xf>
    <xf numFmtId="182" fontId="5" fillId="2" borderId="20" xfId="15" applyNumberFormat="1" applyFont="1" applyFill="1" applyBorder="1" applyAlignment="1">
      <alignment horizontal="center" vertical="center" wrapText="1"/>
    </xf>
    <xf numFmtId="0" fontId="4" fillId="0" borderId="2" xfId="28" applyFont="1" applyBorder="1" applyAlignment="1">
      <alignment/>
      <protection/>
    </xf>
    <xf numFmtId="181" fontId="4" fillId="0" borderId="21" xfId="15" applyNumberFormat="1" applyFont="1" applyBorder="1" applyAlignment="1">
      <alignment vertical="center" wrapText="1"/>
    </xf>
    <xf numFmtId="182" fontId="4" fillId="0" borderId="2" xfId="15" applyNumberFormat="1" applyFont="1" applyBorder="1" applyAlignment="1">
      <alignment horizontal="center" vertical="center"/>
    </xf>
    <xf numFmtId="182" fontId="4" fillId="0" borderId="4" xfId="15" applyNumberFormat="1" applyFont="1" applyBorder="1" applyAlignment="1">
      <alignment horizontal="center" vertical="center"/>
    </xf>
    <xf numFmtId="182" fontId="4" fillId="0" borderId="2" xfId="15" applyNumberFormat="1" applyFont="1" applyFill="1" applyBorder="1" applyAlignment="1">
      <alignment horizontal="center" vertical="center"/>
    </xf>
    <xf numFmtId="178" fontId="4" fillId="0" borderId="2" xfId="28" applyNumberFormat="1" applyFont="1" applyBorder="1" applyAlignment="1">
      <alignment horizontal="center" vertical="center"/>
      <protection/>
    </xf>
    <xf numFmtId="182" fontId="5" fillId="0" borderId="14" xfId="15" applyNumberFormat="1" applyFont="1" applyBorder="1" applyAlignment="1">
      <alignment horizontal="center" vertical="center" wrapText="1"/>
    </xf>
    <xf numFmtId="181" fontId="5" fillId="2" borderId="2" xfId="15" applyNumberFormat="1" applyFont="1" applyFill="1" applyBorder="1" applyAlignment="1">
      <alignment vertical="center" wrapText="1"/>
    </xf>
    <xf numFmtId="182" fontId="5" fillId="2" borderId="2" xfId="15" applyNumberFormat="1" applyFont="1" applyFill="1" applyBorder="1" applyAlignment="1">
      <alignment horizontal="center" vertical="center" wrapText="1"/>
    </xf>
    <xf numFmtId="182" fontId="5" fillId="2" borderId="14" xfId="15" applyNumberFormat="1" applyFont="1" applyFill="1" applyBorder="1" applyAlignment="1">
      <alignment horizontal="center" vertical="center" wrapText="1"/>
    </xf>
    <xf numFmtId="0" fontId="4" fillId="0" borderId="22" xfId="28" applyFont="1" applyBorder="1" applyAlignment="1">
      <alignment/>
      <protection/>
    </xf>
    <xf numFmtId="181" fontId="4" fillId="0" borderId="17" xfId="15" applyNumberFormat="1" applyFont="1" applyBorder="1" applyAlignment="1">
      <alignment horizontal="left" vertical="center" wrapText="1"/>
    </xf>
    <xf numFmtId="182" fontId="4" fillId="0" borderId="22" xfId="15" applyNumberFormat="1" applyFont="1" applyBorder="1" applyAlignment="1">
      <alignment horizontal="center" vertical="center" wrapText="1"/>
    </xf>
    <xf numFmtId="182" fontId="4" fillId="0" borderId="23" xfId="15" applyNumberFormat="1" applyFont="1" applyBorder="1" applyAlignment="1">
      <alignment horizontal="center" vertical="center" wrapText="1"/>
    </xf>
    <xf numFmtId="182" fontId="5" fillId="0" borderId="22" xfId="15" applyNumberFormat="1" applyFont="1" applyFill="1" applyBorder="1" applyAlignment="1">
      <alignment horizontal="center" vertical="center" wrapText="1"/>
    </xf>
    <xf numFmtId="182" fontId="5" fillId="0" borderId="21" xfId="15" applyNumberFormat="1" applyFont="1" applyBorder="1" applyAlignment="1">
      <alignment horizontal="center" vertical="center" wrapText="1"/>
    </xf>
    <xf numFmtId="182" fontId="4" fillId="0" borderId="0" xfId="15" applyNumberFormat="1" applyFont="1" applyFill="1" applyAlignment="1">
      <alignment/>
    </xf>
    <xf numFmtId="181" fontId="4" fillId="0" borderId="0" xfId="15" applyNumberFormat="1" applyFont="1" applyFill="1" applyAlignment="1">
      <alignment/>
    </xf>
    <xf numFmtId="0" fontId="4" fillId="0" borderId="0" xfId="28" applyFont="1" applyFill="1">
      <alignment/>
      <protection/>
    </xf>
    <xf numFmtId="182" fontId="5" fillId="2" borderId="18" xfId="15" applyNumberFormat="1" applyFont="1" applyFill="1" applyBorder="1" applyAlignment="1">
      <alignment horizontal="center" vertical="center" wrapText="1"/>
    </xf>
    <xf numFmtId="182" fontId="5" fillId="2" borderId="19" xfId="15" applyNumberFormat="1" applyFont="1" applyFill="1" applyBorder="1" applyAlignment="1">
      <alignment horizontal="center" vertical="center" wrapText="1"/>
    </xf>
    <xf numFmtId="181" fontId="4" fillId="0" borderId="0" xfId="15" applyNumberFormat="1" applyFont="1" applyFill="1" applyBorder="1" applyAlignment="1">
      <alignment vertical="center" wrapText="1"/>
    </xf>
    <xf numFmtId="182" fontId="5" fillId="0" borderId="0" xfId="15" applyNumberFormat="1" applyFont="1" applyFill="1" applyBorder="1" applyAlignment="1">
      <alignment horizontal="center" vertical="center" wrapText="1"/>
    </xf>
    <xf numFmtId="0" fontId="7" fillId="0" borderId="0" xfId="28" applyFont="1" applyFill="1" applyAlignment="1">
      <alignment vertical="center"/>
      <protection/>
    </xf>
    <xf numFmtId="181" fontId="8" fillId="0" borderId="2" xfId="15" applyNumberFormat="1" applyFont="1" applyBorder="1" applyAlignment="1">
      <alignment horizontal="center" vertical="center" wrapText="1"/>
    </xf>
    <xf numFmtId="181" fontId="4" fillId="0" borderId="0" xfId="15" applyNumberFormat="1" applyFont="1" applyAlignment="1">
      <alignment/>
    </xf>
    <xf numFmtId="0" fontId="4" fillId="0" borderId="6" xfId="28" applyFont="1" applyBorder="1" applyAlignment="1">
      <alignment vertical="center"/>
      <protection/>
    </xf>
    <xf numFmtId="181" fontId="4" fillId="0" borderId="15" xfId="15" applyNumberFormat="1" applyFont="1" applyBorder="1" applyAlignment="1">
      <alignment vertical="center" wrapText="1"/>
    </xf>
    <xf numFmtId="182" fontId="4" fillId="0" borderId="0" xfId="15" applyNumberFormat="1" applyFont="1" applyAlignment="1">
      <alignment/>
    </xf>
    <xf numFmtId="0" fontId="4" fillId="0" borderId="18" xfId="28" applyFont="1" applyBorder="1" applyAlignment="1">
      <alignment vertical="center"/>
      <protection/>
    </xf>
    <xf numFmtId="181" fontId="4" fillId="0" borderId="20" xfId="15" applyNumberFormat="1" applyFont="1" applyBorder="1" applyAlignment="1">
      <alignment vertical="center" wrapText="1"/>
    </xf>
    <xf numFmtId="0" fontId="4" fillId="0" borderId="2" xfId="28" applyFont="1" applyBorder="1" applyAlignment="1">
      <alignment vertical="center"/>
      <protection/>
    </xf>
    <xf numFmtId="181" fontId="4" fillId="0" borderId="14" xfId="15" applyNumberFormat="1" applyFont="1" applyBorder="1" applyAlignment="1">
      <alignment vertical="center" wrapText="1"/>
    </xf>
    <xf numFmtId="182" fontId="4" fillId="0" borderId="2" xfId="15" applyNumberFormat="1" applyFont="1" applyBorder="1" applyAlignment="1">
      <alignment horizontal="center" vertical="center" wrapText="1"/>
    </xf>
    <xf numFmtId="43" fontId="4" fillId="0" borderId="2" xfId="15" applyNumberFormat="1" applyFont="1" applyBorder="1" applyAlignment="1">
      <alignment horizontal="center" vertical="center" wrapText="1"/>
    </xf>
    <xf numFmtId="181" fontId="5" fillId="2" borderId="14" xfId="15" applyNumberFormat="1" applyFont="1" applyFill="1" applyBorder="1" applyAlignment="1">
      <alignment vertical="center" wrapText="1"/>
    </xf>
    <xf numFmtId="0" fontId="4" fillId="0" borderId="22" xfId="28" applyFont="1" applyBorder="1" applyAlignment="1">
      <alignment vertical="center"/>
      <protection/>
    </xf>
    <xf numFmtId="182" fontId="4" fillId="0" borderId="22" xfId="15" applyNumberFormat="1" applyFont="1" applyBorder="1" applyAlignment="1">
      <alignment horizontal="center" vertical="center"/>
    </xf>
    <xf numFmtId="0" fontId="4" fillId="0" borderId="7" xfId="28" applyFont="1" applyBorder="1" applyAlignment="1">
      <alignment vertical="center"/>
      <protection/>
    </xf>
    <xf numFmtId="181" fontId="5" fillId="2" borderId="17" xfId="15" applyNumberFormat="1" applyFont="1" applyFill="1" applyBorder="1" applyAlignment="1">
      <alignment vertical="center" wrapText="1"/>
    </xf>
    <xf numFmtId="182" fontId="5" fillId="2" borderId="7" xfId="15" applyNumberFormat="1" applyFont="1" applyFill="1" applyBorder="1" applyAlignment="1">
      <alignment horizontal="center" vertical="center"/>
    </xf>
    <xf numFmtId="182" fontId="4" fillId="0" borderId="7" xfId="15" applyNumberFormat="1" applyFont="1" applyBorder="1" applyAlignment="1">
      <alignment horizontal="center" vertical="center" wrapText="1"/>
    </xf>
    <xf numFmtId="182" fontId="4" fillId="0" borderId="0" xfId="15" applyNumberFormat="1" applyFont="1" applyAlignment="1">
      <alignment vertical="center"/>
    </xf>
    <xf numFmtId="181" fontId="4" fillId="0" borderId="0" xfId="15" applyNumberFormat="1" applyFont="1" applyAlignment="1">
      <alignment vertical="center"/>
    </xf>
    <xf numFmtId="181" fontId="5" fillId="2" borderId="20" xfId="15" applyNumberFormat="1" applyFont="1" applyFill="1" applyBorder="1" applyAlignment="1">
      <alignment vertical="center" wrapText="1"/>
    </xf>
    <xf numFmtId="0" fontId="4" fillId="0" borderId="0" xfId="28" applyFont="1" applyFill="1" applyBorder="1" applyAlignment="1">
      <alignment vertical="center"/>
      <protection/>
    </xf>
    <xf numFmtId="182" fontId="5" fillId="0" borderId="0" xfId="15" applyNumberFormat="1" applyFont="1" applyFill="1" applyBorder="1" applyAlignment="1">
      <alignment vertical="center" wrapText="1"/>
    </xf>
    <xf numFmtId="182" fontId="4" fillId="0" borderId="0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0" fontId="4" fillId="0" borderId="0" xfId="28" applyFont="1" applyFill="1" applyBorder="1" applyAlignment="1">
      <alignment/>
      <protection/>
    </xf>
    <xf numFmtId="181" fontId="4" fillId="0" borderId="3" xfId="15" applyNumberFormat="1" applyFont="1" applyBorder="1" applyAlignment="1">
      <alignment horizontal="center" vertical="center" wrapText="1"/>
    </xf>
    <xf numFmtId="181" fontId="4" fillId="0" borderId="2" xfId="15" applyNumberFormat="1" applyFont="1" applyBorder="1" applyAlignment="1">
      <alignment vertical="center" wrapText="1"/>
    </xf>
    <xf numFmtId="9" fontId="0" fillId="0" borderId="0" xfId="38" applyAlignment="1">
      <alignment wrapText="1"/>
    </xf>
    <xf numFmtId="9" fontId="5" fillId="0" borderId="0" xfId="38" applyFont="1" applyFill="1" applyBorder="1" applyAlignment="1">
      <alignment horizontal="center" vertical="center" wrapText="1"/>
    </xf>
    <xf numFmtId="9" fontId="7" fillId="0" borderId="0" xfId="38" applyFont="1" applyFill="1" applyAlignment="1">
      <alignment vertical="center"/>
    </xf>
    <xf numFmtId="180" fontId="5" fillId="0" borderId="0" xfId="38" applyNumberFormat="1" applyFont="1" applyFill="1" applyBorder="1" applyAlignment="1">
      <alignment horizontal="center" vertical="center" wrapText="1"/>
    </xf>
    <xf numFmtId="182" fontId="5" fillId="2" borderId="2" xfId="15" applyNumberFormat="1" applyFont="1" applyFill="1" applyBorder="1" applyAlignment="1">
      <alignment vertical="center"/>
    </xf>
    <xf numFmtId="0" fontId="9" fillId="0" borderId="0" xfId="0" applyFont="1" applyAlignment="1">
      <alignment wrapText="1"/>
    </xf>
    <xf numFmtId="182" fontId="4" fillId="0" borderId="9" xfId="15" applyNumberFormat="1" applyFont="1" applyFill="1" applyBorder="1" applyAlignment="1">
      <alignment horizontal="center" vertical="center" wrapText="1"/>
    </xf>
    <xf numFmtId="182" fontId="4" fillId="0" borderId="6" xfId="15" applyNumberFormat="1" applyFont="1" applyFill="1" applyBorder="1" applyAlignment="1">
      <alignment horizontal="center" vertical="center" wrapText="1"/>
    </xf>
    <xf numFmtId="182" fontId="4" fillId="0" borderId="8" xfId="15" applyNumberFormat="1" applyFont="1" applyFill="1" applyBorder="1" applyAlignment="1">
      <alignment vertical="center" wrapText="1"/>
    </xf>
    <xf numFmtId="182" fontId="5" fillId="0" borderId="2" xfId="15" applyNumberFormat="1" applyFont="1" applyFill="1" applyBorder="1" applyAlignment="1">
      <alignment vertical="center" wrapText="1"/>
    </xf>
    <xf numFmtId="181" fontId="4" fillId="0" borderId="1" xfId="15" applyNumberFormat="1" applyFont="1" applyBorder="1" applyAlignment="1">
      <alignment horizontal="left" vertical="center" wrapText="1"/>
    </xf>
    <xf numFmtId="182" fontId="5" fillId="0" borderId="3" xfId="15" applyNumberFormat="1" applyFont="1" applyFill="1" applyBorder="1" applyAlignment="1">
      <alignment horizontal="center" vertical="center"/>
    </xf>
    <xf numFmtId="178" fontId="5" fillId="0" borderId="3" xfId="0" applyNumberFormat="1" applyFont="1" applyBorder="1" applyAlignment="1">
      <alignment vertical="center"/>
    </xf>
    <xf numFmtId="182" fontId="5" fillId="0" borderId="24" xfId="15" applyNumberFormat="1" applyFont="1" applyFill="1" applyBorder="1" applyAlignment="1">
      <alignment vertical="center" wrapText="1"/>
    </xf>
    <xf numFmtId="182" fontId="5" fillId="0" borderId="25" xfId="15" applyNumberFormat="1" applyFont="1" applyFill="1" applyBorder="1" applyAlignment="1">
      <alignment horizontal="center" vertical="center"/>
    </xf>
    <xf numFmtId="181" fontId="4" fillId="0" borderId="2" xfId="15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28" applyFont="1" applyAlignment="1">
      <alignment vertical="top" wrapText="1"/>
      <protection/>
    </xf>
    <xf numFmtId="0" fontId="0" fillId="0" borderId="0" xfId="0" applyAlignment="1">
      <alignment vertical="top" wrapText="1"/>
    </xf>
  </cellXfs>
  <cellStyles count="25">
    <cellStyle name="Normal" xfId="0"/>
    <cellStyle name="Comma" xfId="15"/>
    <cellStyle name="Comma [0]" xfId="16"/>
    <cellStyle name="Milliers [0]_LFI04" xfId="17"/>
    <cellStyle name="Milliers [0]_plf1" xfId="18"/>
    <cellStyle name="Milliers_LFI04" xfId="19"/>
    <cellStyle name="Milliers_plf1" xfId="20"/>
    <cellStyle name="Currency" xfId="21"/>
    <cellStyle name="Currency [0]" xfId="22"/>
    <cellStyle name="Monétaire [0]_LFI04" xfId="23"/>
    <cellStyle name="Monétaire [0]_plf1" xfId="24"/>
    <cellStyle name="Monétaire_LFI04" xfId="25"/>
    <cellStyle name="Monétaire_plf1" xfId="26"/>
    <cellStyle name="Normal_estim08-04exoMVseuil1,2" xfId="27"/>
    <cellStyle name="Normal_HYPOTHESES" xfId="28"/>
    <cellStyle name="Normal_HYPOTHESES2" xfId="29"/>
    <cellStyle name="Normal_LFI04" xfId="30"/>
    <cellStyle name="Normal_pers12SMIC" xfId="31"/>
    <cellStyle name="Normal_persprelev" xfId="32"/>
    <cellStyle name="Normal_plf1" xfId="33"/>
    <cellStyle name="Normal_prélèv toutes mesures" xfId="34"/>
    <cellStyle name="Normal_seuilparticEtat" xfId="35"/>
    <cellStyle name="Normal_simulation prelev01" xfId="36"/>
    <cellStyle name="Normal_simulation prelev011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0</xdr:rowOff>
    </xdr:from>
    <xdr:to>
      <xdr:col>5</xdr:col>
      <xdr:colOff>447675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72400" y="4095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228600</xdr:colOff>
      <xdr:row>12</xdr:row>
      <xdr:rowOff>0</xdr:rowOff>
    </xdr:from>
    <xdr:to>
      <xdr:col>5</xdr:col>
      <xdr:colOff>447675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72400" y="70104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12</xdr:row>
      <xdr:rowOff>0</xdr:rowOff>
    </xdr:from>
    <xdr:to>
      <xdr:col>5</xdr:col>
      <xdr:colOff>419100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91325" y="6381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12</xdr:row>
      <xdr:rowOff>0</xdr:rowOff>
    </xdr:from>
    <xdr:to>
      <xdr:col>5</xdr:col>
      <xdr:colOff>447675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62825" y="6381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19975" y="6381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0</xdr:rowOff>
    </xdr:from>
    <xdr:to>
      <xdr:col>5</xdr:col>
      <xdr:colOff>447675</xdr:colOff>
      <xdr:row>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00975" y="39814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228600</xdr:colOff>
      <xdr:row>12</xdr:row>
      <xdr:rowOff>0</xdr:rowOff>
    </xdr:from>
    <xdr:to>
      <xdr:col>5</xdr:col>
      <xdr:colOff>447675</xdr:colOff>
      <xdr:row>12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800975" y="6800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12</xdr:row>
      <xdr:rowOff>0</xdr:rowOff>
    </xdr:from>
    <xdr:to>
      <xdr:col>5</xdr:col>
      <xdr:colOff>514350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72225" y="74676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12</xdr:row>
      <xdr:rowOff>0</xdr:rowOff>
    </xdr:from>
    <xdr:to>
      <xdr:col>5</xdr:col>
      <xdr:colOff>571500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53200" y="74676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12</xdr:row>
      <xdr:rowOff>0</xdr:rowOff>
    </xdr:from>
    <xdr:to>
      <xdr:col>5</xdr:col>
      <xdr:colOff>571500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53200" y="74676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12</xdr:row>
      <xdr:rowOff>0</xdr:rowOff>
    </xdr:from>
    <xdr:to>
      <xdr:col>5</xdr:col>
      <xdr:colOff>609600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91300" y="74676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4263\Exo%20MV%201.4SM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Exo%20MV%2012%20SM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Franchise%20MV%201.2%20SM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Franchise%20MV%201.3%20SMI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Franchise%20MV%201.4%20SM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ation"/>
      <sheetName val="stock-flux-exoMV-1,4SMIC"/>
      <sheetName val="stock-exoMV-1,4SMIC"/>
      <sheetName val="Prélev Exo MV seuil 1,4 SMIC"/>
      <sheetName val="Gér hosp-prél 1,4 SMIC-136"/>
      <sheetName val="Entrées Gér hosp-136"/>
      <sheetName val="fiche budgétaire"/>
      <sheetName val="prél TE-TPSA au dessus 1,4SMIC"/>
      <sheetName val="nbre pers seuil "/>
      <sheetName val="nbmes"/>
      <sheetName val="1 pers détermi seuil 1,4 SMIC"/>
      <sheetName val="Gér hosp-136"/>
      <sheetName val="TE-CEet TPSA- 136€"/>
      <sheetName val="Coûts moismesures des hypo (2)"/>
      <sheetName val="Grce priv-prell 1,4 SMIC-81"/>
      <sheetName val="entrées Grce priv-81"/>
      <sheetName val="Grce priv-81"/>
    </sheetNames>
    <sheetDataSet>
      <sheetData sheetId="2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233.17540301165394</v>
          </cell>
          <cell r="D7">
            <v>102.48561925300416</v>
          </cell>
          <cell r="E7">
            <v>3.2950970134921556</v>
          </cell>
        </row>
        <row r="8">
          <cell r="E8">
            <v>1.3487501313680759</v>
          </cell>
          <cell r="F8">
            <v>14.5953071435542</v>
          </cell>
          <cell r="G8">
            <v>15.524876483936824</v>
          </cell>
        </row>
        <row r="10">
          <cell r="C10">
            <v>167.06162164835968</v>
          </cell>
          <cell r="D10">
            <v>148.56689563526012</v>
          </cell>
        </row>
      </sheetData>
      <sheetData sheetId="3">
        <row r="31">
          <cell r="B31">
            <v>38030938.66799323</v>
          </cell>
          <cell r="E31">
            <v>3768406.457522907</v>
          </cell>
          <cell r="F31">
            <v>11522451.422401922</v>
          </cell>
          <cell r="G31">
            <v>10921611.585392643</v>
          </cell>
        </row>
      </sheetData>
      <sheetData sheetId="4">
        <row r="9">
          <cell r="R9">
            <v>3072855.721152277</v>
          </cell>
        </row>
      </sheetData>
      <sheetData sheetId="5">
        <row r="9">
          <cell r="J9">
            <v>7796185.9477851475</v>
          </cell>
        </row>
      </sheetData>
      <sheetData sheetId="6">
        <row r="27">
          <cell r="B27">
            <v>184093.460208</v>
          </cell>
          <cell r="D27">
            <v>66437.865</v>
          </cell>
          <cell r="E27">
            <v>5203</v>
          </cell>
          <cell r="F27">
            <v>77000</v>
          </cell>
          <cell r="G27">
            <v>44000</v>
          </cell>
        </row>
        <row r="28">
          <cell r="B28">
            <v>176015.650104</v>
          </cell>
          <cell r="D28">
            <v>66076.4325</v>
          </cell>
          <cell r="E28">
            <v>5203</v>
          </cell>
          <cell r="F28">
            <v>73500</v>
          </cell>
          <cell r="G28">
            <v>42000</v>
          </cell>
        </row>
        <row r="34">
          <cell r="B34">
            <v>167061621.6483597</v>
          </cell>
          <cell r="D34">
            <v>148566895.63526013</v>
          </cell>
          <cell r="F34">
            <v>52027091.203665376</v>
          </cell>
        </row>
      </sheetData>
      <sheetData sheetId="7">
        <row r="9">
          <cell r="T9">
            <v>1632042.0560290155</v>
          </cell>
        </row>
        <row r="11">
          <cell r="T11">
            <v>9690775.466072435</v>
          </cell>
        </row>
      </sheetData>
      <sheetData sheetId="11">
        <row r="9">
          <cell r="R9">
            <v>73564334.24704838</v>
          </cell>
        </row>
      </sheetData>
      <sheetData sheetId="12">
        <row r="9">
          <cell r="S9">
            <v>102485619.25300416</v>
          </cell>
        </row>
        <row r="11">
          <cell r="S11">
            <v>233175403.01165393</v>
          </cell>
        </row>
      </sheetData>
      <sheetData sheetId="14">
        <row r="9">
          <cell r="R9">
            <v>4603264.89854418</v>
          </cell>
        </row>
      </sheetData>
      <sheetData sheetId="15">
        <row r="9">
          <cell r="J9">
            <v>3251321.906864511</v>
          </cell>
        </row>
      </sheetData>
      <sheetData sheetId="16">
        <row r="9">
          <cell r="R9">
            <v>32807747.151231423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-exo1,2smic"/>
      <sheetName val="stock-flux-exoMV-1,2SMIC"/>
      <sheetName val="stock-exoMV-1,2SMIC"/>
      <sheetName val="fiche budgétaire"/>
      <sheetName val="Prélev Exo MV seuil 1,2 SMIC"/>
      <sheetName val="Gér hosp-prél 1,4 SMIC-136"/>
      <sheetName val="Entrées Gér hosp-135 (2)"/>
      <sheetName val="prél TE-TPSA au dessus 1,4SMIC"/>
      <sheetName val="nbre pers seuil "/>
      <sheetName val="nbmes"/>
      <sheetName val="1 pers détermi seuil 1,2 SMIC"/>
      <sheetName val="Gér hosp-136"/>
      <sheetName val="Prélevgrce-auj"/>
      <sheetName val="TE-CEet TPSA- 136€"/>
      <sheetName val="Coûts moismesures des hypo (2)"/>
      <sheetName val="Tarifs"/>
      <sheetName val="Grce priv-prell 1,4 SMIC-81"/>
      <sheetName val="entrées Grce priv-81"/>
      <sheetName val="cotation"/>
      <sheetName val="Grce priv-81"/>
    </sheetNames>
    <sheetDataSet>
      <sheetData sheetId="2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233.17540301165394</v>
          </cell>
          <cell r="D7">
            <v>102.48561925300416</v>
          </cell>
          <cell r="E7">
            <v>3.2950970134921556</v>
          </cell>
        </row>
        <row r="8">
          <cell r="E8">
            <v>1.5734227970308066</v>
          </cell>
          <cell r="F8">
            <v>17.044770951814762</v>
          </cell>
          <cell r="G8">
            <v>15.195029015839472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3">
        <row r="27">
          <cell r="B27">
            <v>184093.460208</v>
          </cell>
          <cell r="C27">
            <v>66437.865</v>
          </cell>
          <cell r="D27">
            <v>5203</v>
          </cell>
          <cell r="E27">
            <v>77000</v>
          </cell>
          <cell r="F27">
            <v>44000</v>
          </cell>
        </row>
        <row r="28">
          <cell r="B28">
            <v>176015.650104</v>
          </cell>
          <cell r="C28">
            <v>66076.4325</v>
          </cell>
          <cell r="D28">
            <v>5203</v>
          </cell>
          <cell r="E28">
            <v>73500</v>
          </cell>
          <cell r="F28">
            <v>42000</v>
          </cell>
        </row>
        <row r="34">
          <cell r="B34">
            <v>167061621.6483597</v>
          </cell>
          <cell r="C34">
            <v>148566895.63526013</v>
          </cell>
          <cell r="E34">
            <v>52027091.203665376</v>
          </cell>
        </row>
      </sheetData>
      <sheetData sheetId="4">
        <row r="31">
          <cell r="B31">
            <v>43079890.527463906</v>
          </cell>
          <cell r="E31">
            <v>4531708.668019994</v>
          </cell>
          <cell r="F31">
            <v>13052148.892358404</v>
          </cell>
          <cell r="G31">
            <v>11614063.414282562</v>
          </cell>
        </row>
      </sheetData>
      <sheetData sheetId="5">
        <row r="9">
          <cell r="R9">
            <v>3992622.0594563596</v>
          </cell>
        </row>
      </sheetData>
      <sheetData sheetId="6">
        <row r="9">
          <cell r="J9">
            <v>7796185.9477851475</v>
          </cell>
        </row>
      </sheetData>
      <sheetData sheetId="7">
        <row r="9">
          <cell r="T9">
            <v>2053487.9249169242</v>
          </cell>
        </row>
        <row r="11">
          <cell r="T11">
            <v>12591231.339833973</v>
          </cell>
        </row>
      </sheetData>
      <sheetData sheetId="11">
        <row r="9">
          <cell r="R9">
            <v>73564334.24704838</v>
          </cell>
        </row>
      </sheetData>
      <sheetData sheetId="13">
        <row r="9">
          <cell r="S9">
            <v>102485619.25300416</v>
          </cell>
        </row>
        <row r="11">
          <cell r="S11">
            <v>233175403.01165393</v>
          </cell>
        </row>
      </sheetData>
      <sheetData sheetId="16">
        <row r="9">
          <cell r="R9">
            <v>5979940.671038678</v>
          </cell>
        </row>
      </sheetData>
      <sheetData sheetId="17">
        <row r="9">
          <cell r="J9">
            <v>3251321.906864511</v>
          </cell>
        </row>
      </sheetData>
      <sheetData sheetId="19">
        <row r="9">
          <cell r="R9">
            <v>32807747.151231423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-franch1,2smic"/>
      <sheetName val="stock-flux-franchMV-1,2SMIC"/>
      <sheetName val="stock-franchMV-1,2SMIC"/>
      <sheetName val="fiche budgétaire"/>
      <sheetName val="franchise MV seuil 1,2 SMIC"/>
      <sheetName val="1 pers détermi seuil 1,2 SMIC"/>
      <sheetName val="Entrées Gér hosp-136 "/>
      <sheetName val="Grce priv-prel sup 1,4 SMIC-76"/>
      <sheetName val="Gér hosp-prel sup 1,4 SMIC-58"/>
      <sheetName val="nbre pers seuil "/>
      <sheetName val="prél TE-TPSA au dessus 1,4SMIC"/>
      <sheetName val="nbmes"/>
      <sheetName val="Gér hosp-prél 1,4 SMIC-136"/>
      <sheetName val="Gér hosp-136"/>
      <sheetName val="Prélevgrce-auj"/>
      <sheetName val="TE-CEet TPSA- 136€"/>
      <sheetName val="Coûts moismesures des hypo (2)"/>
      <sheetName val="Tarifs"/>
      <sheetName val="entrées Grce priv-136 "/>
      <sheetName val="cotation"/>
      <sheetName val="Grce priv-prell 1,4 SMIC-136"/>
      <sheetName val="Grce priv-136"/>
    </sheetNames>
    <sheetDataSet>
      <sheetData sheetId="2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233.17540301165394</v>
          </cell>
          <cell r="D7">
            <v>102.48561925300416</v>
          </cell>
          <cell r="E7">
            <v>3.2950970134921556</v>
          </cell>
        </row>
        <row r="8">
          <cell r="E8">
            <v>1.2079368687740841</v>
          </cell>
          <cell r="F8">
            <v>13.12696833558404</v>
          </cell>
          <cell r="G8">
            <v>12.708447672735153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3">
        <row r="27">
          <cell r="B27">
            <v>184093.460208</v>
          </cell>
          <cell r="C27">
            <v>66437.865</v>
          </cell>
          <cell r="D27">
            <v>5203</v>
          </cell>
          <cell r="E27">
            <v>77000</v>
          </cell>
          <cell r="F27">
            <v>44000</v>
          </cell>
        </row>
        <row r="28">
          <cell r="B28">
            <v>176015.650104</v>
          </cell>
          <cell r="C28">
            <v>66076.4325</v>
          </cell>
          <cell r="D28">
            <v>5203</v>
          </cell>
          <cell r="E28">
            <v>73500</v>
          </cell>
          <cell r="F28">
            <v>42000</v>
          </cell>
          <cell r="G28">
            <v>362795.082604</v>
          </cell>
        </row>
        <row r="34">
          <cell r="B34">
            <v>167061621.6483597</v>
          </cell>
          <cell r="C34">
            <v>148566895.63526013</v>
          </cell>
          <cell r="E34">
            <v>52027091.203665376</v>
          </cell>
        </row>
      </sheetData>
      <sheetData sheetId="4">
        <row r="31">
          <cell r="B31">
            <v>30144764.154385433</v>
          </cell>
          <cell r="E31">
            <v>2824020.6601777095</v>
          </cell>
          <cell r="F31">
            <v>9133143.488409601</v>
          </cell>
          <cell r="G31">
            <v>9127482.071178243</v>
          </cell>
        </row>
      </sheetData>
      <sheetData sheetId="6">
        <row r="9">
          <cell r="J9">
            <v>7853935.473324298</v>
          </cell>
        </row>
      </sheetData>
      <sheetData sheetId="10">
        <row r="9">
          <cell r="T9">
            <v>2053914.9754758712</v>
          </cell>
        </row>
        <row r="11">
          <cell r="T11">
            <v>12594670.380582469</v>
          </cell>
        </row>
      </sheetData>
      <sheetData sheetId="12">
        <row r="9">
          <cell r="R9">
            <v>3993824.8471744405</v>
          </cell>
        </row>
      </sheetData>
      <sheetData sheetId="13">
        <row r="9">
          <cell r="R9">
            <v>73564334.24704838</v>
          </cell>
        </row>
      </sheetData>
      <sheetData sheetId="15">
        <row r="9">
          <cell r="S9">
            <v>102485619.25300416</v>
          </cell>
        </row>
        <row r="11">
          <cell r="S11">
            <v>233175403.01165393</v>
          </cell>
        </row>
      </sheetData>
      <sheetData sheetId="18">
        <row r="9">
          <cell r="J9">
            <v>3251321.906864511</v>
          </cell>
        </row>
      </sheetData>
      <sheetData sheetId="20">
        <row r="9">
          <cell r="R9">
            <v>3580965.60155691</v>
          </cell>
        </row>
      </sheetData>
      <sheetData sheetId="21">
        <row r="9">
          <cell r="R9">
            <v>32807747.151231423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trées Gér hosp-135 (2)"/>
      <sheetName val="2005-franch1,3smic"/>
      <sheetName val="stock-flux-franchMV-1,3SMIC"/>
      <sheetName val="stock-franchMV-1,3SMIC"/>
      <sheetName val="fiche budgétaire"/>
      <sheetName val="prélfranchise MV seuil 1,3 SMIC"/>
      <sheetName val="nbre pers seuil "/>
      <sheetName val="prél TE-TPSA au dessus 1,3SMIC"/>
      <sheetName val=" Grce priv-76"/>
      <sheetName val="nbmes"/>
      <sheetName val="Gér hosp-prél 1,4 SMIC-136"/>
      <sheetName val="1 pers détermi seuil 1,3 SMIC"/>
      <sheetName val="Gér hosp-136"/>
      <sheetName val="Prélevgrce-auj"/>
      <sheetName val="TE-CEet TPSA- 136€"/>
      <sheetName val="Coûts moismesures des hypo (2)"/>
      <sheetName val="Tarifs"/>
      <sheetName val="entrées Grce priv-81"/>
      <sheetName val="cotation"/>
      <sheetName val="Grce priv-prell 1,4 SMIC-81"/>
      <sheetName val="Grce priv-81"/>
    </sheetNames>
    <sheetDataSet>
      <sheetData sheetId="0">
        <row r="9">
          <cell r="J9">
            <v>7796185.9477851475</v>
          </cell>
        </row>
      </sheetData>
      <sheetData sheetId="3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233.17540301165394</v>
          </cell>
          <cell r="D7">
            <v>102.48561925300416</v>
          </cell>
          <cell r="E7">
            <v>3.2950970134921556</v>
          </cell>
        </row>
        <row r="8">
          <cell r="E8">
            <v>1.112937661778139</v>
          </cell>
          <cell r="F8">
            <v>12.088075142914455</v>
          </cell>
          <cell r="G8">
            <v>12.554808305924704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4">
        <row r="27">
          <cell r="B27">
            <v>184093.460208</v>
          </cell>
          <cell r="C27">
            <v>66437.865</v>
          </cell>
          <cell r="D27">
            <v>5203</v>
          </cell>
          <cell r="E27">
            <v>77000</v>
          </cell>
          <cell r="F27">
            <v>44000</v>
          </cell>
        </row>
        <row r="28">
          <cell r="B28">
            <v>176015.650104</v>
          </cell>
          <cell r="C28">
            <v>66076.4325</v>
          </cell>
          <cell r="D28">
            <v>5203</v>
          </cell>
          <cell r="E28">
            <v>73500</v>
          </cell>
          <cell r="F28">
            <v>42000</v>
          </cell>
        </row>
        <row r="34">
          <cell r="B34">
            <v>167061621.6483597</v>
          </cell>
          <cell r="C34">
            <v>148566895.63526013</v>
          </cell>
          <cell r="E34">
            <v>52027091.203665376</v>
          </cell>
        </row>
      </sheetData>
      <sheetData sheetId="5">
        <row r="31">
          <cell r="B31">
            <v>28234109.55772348</v>
          </cell>
          <cell r="E31">
            <v>2403424.6326568085</v>
          </cell>
          <cell r="F31">
            <v>8554272.005885763</v>
          </cell>
          <cell r="G31">
            <v>9386400.12479453</v>
          </cell>
        </row>
      </sheetData>
      <sheetData sheetId="7">
        <row r="9">
          <cell r="T9">
            <v>1844562.760344722</v>
          </cell>
        </row>
        <row r="11">
          <cell r="T11">
            <v>11144046.343206448</v>
          </cell>
        </row>
      </sheetData>
      <sheetData sheetId="10">
        <row r="9">
          <cell r="R9">
            <v>3533803.137028693</v>
          </cell>
        </row>
      </sheetData>
      <sheetData sheetId="12">
        <row r="9">
          <cell r="R9">
            <v>73564334.24704838</v>
          </cell>
        </row>
      </sheetData>
      <sheetData sheetId="14">
        <row r="9">
          <cell r="S9">
            <v>102485619.25300416</v>
          </cell>
        </row>
        <row r="11">
          <cell r="S11">
            <v>233175403.01165393</v>
          </cell>
        </row>
      </sheetData>
      <sheetData sheetId="17">
        <row r="9">
          <cell r="J9">
            <v>3251321.906864511</v>
          </cell>
        </row>
      </sheetData>
      <sheetData sheetId="19">
        <row r="9">
          <cell r="R9">
            <v>3168408.1811301745</v>
          </cell>
        </row>
      </sheetData>
      <sheetData sheetId="20">
        <row r="9">
          <cell r="R9">
            <v>32807747.151231423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trées Gér hosp-135 (2)"/>
      <sheetName val="2005-franch1,4smic"/>
      <sheetName val="stock-flux-franchMV-1,4SMIC"/>
      <sheetName val="stock-franchMV-1,4SMIC"/>
      <sheetName val="fiche budgétaire"/>
      <sheetName val="franchise MV seuil 1,4 SMIC"/>
      <sheetName val="nbre pers seuil "/>
      <sheetName val="prél TE-TPSA au dessus 1,4SMIC"/>
      <sheetName val="Gér hosp-prél 1,4 SMIC-136"/>
      <sheetName val="1 pers détermi seuil 1,4 SMIC"/>
      <sheetName val="Gér hosp-136"/>
      <sheetName val="Prélevgrce-auj"/>
      <sheetName val="TE-CEet TPSA- 136€"/>
      <sheetName val="Coûts moismesures des hypo (2)"/>
      <sheetName val="Tarifs"/>
      <sheetName val="entrées Grce priv-81"/>
      <sheetName val="cotation"/>
      <sheetName val="nbmes"/>
      <sheetName val="Grce priv-prell 1,4 SMIC-81"/>
      <sheetName val="Grce priv-81"/>
    </sheetNames>
    <sheetDataSet>
      <sheetData sheetId="0">
        <row r="9">
          <cell r="J9">
            <v>7796185.9477851475</v>
          </cell>
        </row>
      </sheetData>
      <sheetData sheetId="3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233.17540301165394</v>
          </cell>
          <cell r="D7">
            <v>102.48561925300416</v>
          </cell>
          <cell r="E7">
            <v>3.2950970134921556</v>
          </cell>
        </row>
        <row r="8">
          <cell r="E8">
            <v>0.9446011228582258</v>
          </cell>
          <cell r="F8">
            <v>10.262999229591427</v>
          </cell>
          <cell r="G8">
            <v>10.7174702375316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4">
        <row r="27">
          <cell r="B27">
            <v>184093.460208</v>
          </cell>
          <cell r="C27">
            <v>66437.865</v>
          </cell>
          <cell r="D27">
            <v>5203</v>
          </cell>
          <cell r="E27">
            <v>77000</v>
          </cell>
          <cell r="F27">
            <v>44000</v>
          </cell>
        </row>
        <row r="28">
          <cell r="B28">
            <v>176015.650104</v>
          </cell>
          <cell r="C28">
            <v>66076.4325</v>
          </cell>
          <cell r="D28">
            <v>5203</v>
          </cell>
          <cell r="E28">
            <v>73500</v>
          </cell>
          <cell r="F28">
            <v>42000</v>
          </cell>
        </row>
        <row r="34">
          <cell r="B34">
            <v>167061621.6483597</v>
          </cell>
          <cell r="C34">
            <v>148566895.63526013</v>
          </cell>
          <cell r="E34">
            <v>52027091.203665376</v>
          </cell>
        </row>
      </sheetData>
      <sheetData sheetId="5">
        <row r="31">
          <cell r="B31">
            <v>23728620.596981976</v>
          </cell>
          <cell r="E31">
            <v>1953270.6956702347</v>
          </cell>
          <cell r="F31">
            <v>7189217.8027084805</v>
          </cell>
          <cell r="G31">
            <v>7961619.476828161</v>
          </cell>
        </row>
      </sheetData>
      <sheetData sheetId="7">
        <row r="9">
          <cell r="T9">
            <v>1632381.4612253138</v>
          </cell>
        </row>
        <row r="11">
          <cell r="T11">
            <v>9693422.305830425</v>
          </cell>
        </row>
      </sheetData>
      <sheetData sheetId="8">
        <row r="9">
          <cell r="R9">
            <v>3073781.4268829464</v>
          </cell>
        </row>
      </sheetData>
      <sheetData sheetId="10">
        <row r="9">
          <cell r="R9">
            <v>73564334.24704838</v>
          </cell>
        </row>
      </sheetData>
      <sheetData sheetId="12">
        <row r="9">
          <cell r="S9">
            <v>102485619.25300416</v>
          </cell>
        </row>
        <row r="11">
          <cell r="S11">
            <v>233175403.01165393</v>
          </cell>
        </row>
      </sheetData>
      <sheetData sheetId="15">
        <row r="9">
          <cell r="J9">
            <v>3251321.906864511</v>
          </cell>
        </row>
      </sheetData>
      <sheetData sheetId="18">
        <row r="9">
          <cell r="R9">
            <v>2755850.7607034403</v>
          </cell>
        </row>
      </sheetData>
      <sheetData sheetId="19">
        <row r="9">
          <cell r="R9">
            <v>32807747.151231423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75" zoomScaleNormal="75" workbookViewId="0" topLeftCell="B6">
      <selection activeCell="B15" sqref="B15"/>
    </sheetView>
  </sheetViews>
  <sheetFormatPr defaultColWidth="11.421875" defaultRowHeight="12.75"/>
  <cols>
    <col min="1" max="1" width="13.7109375" style="15" customWidth="1"/>
    <col min="2" max="2" width="32.8515625" style="15" customWidth="1"/>
    <col min="3" max="3" width="20.8515625" style="15" customWidth="1"/>
    <col min="4" max="4" width="23.421875" style="15" customWidth="1"/>
    <col min="5" max="5" width="22.28125" style="15" customWidth="1"/>
    <col min="6" max="6" width="19.421875" style="15" customWidth="1"/>
    <col min="7" max="7" width="20.7109375" style="15" customWidth="1"/>
    <col min="8" max="16384" width="16.57421875" style="15" customWidth="1"/>
  </cols>
  <sheetData>
    <row r="1" spans="1:7" ht="29.25" customHeight="1" thickBot="1">
      <c r="A1" s="128" t="s">
        <v>51</v>
      </c>
      <c r="C1" s="139" t="s">
        <v>13</v>
      </c>
      <c r="D1" s="140"/>
      <c r="E1" s="140"/>
      <c r="F1" s="140"/>
      <c r="G1" s="141"/>
    </row>
    <row r="2" spans="1:8" ht="29.25" customHeight="1" thickBot="1">
      <c r="A2" s="142" t="s">
        <v>52</v>
      </c>
      <c r="B2" s="143"/>
      <c r="C2" s="22" t="s">
        <v>9</v>
      </c>
      <c r="D2" s="22" t="s">
        <v>10</v>
      </c>
      <c r="E2" s="22" t="s">
        <v>11</v>
      </c>
      <c r="F2" s="23" t="s">
        <v>12</v>
      </c>
      <c r="G2" s="22" t="s">
        <v>15</v>
      </c>
      <c r="H2" s="35"/>
    </row>
    <row r="3" spans="1:8" ht="85.5" customHeight="1" thickBot="1">
      <c r="A3" s="16"/>
      <c r="B3" s="2"/>
      <c r="C3" s="7" t="s">
        <v>21</v>
      </c>
      <c r="D3" s="21" t="s">
        <v>22</v>
      </c>
      <c r="E3" s="4" t="s">
        <v>23</v>
      </c>
      <c r="F3" s="4" t="s">
        <v>24</v>
      </c>
      <c r="G3" s="4" t="s">
        <v>25</v>
      </c>
      <c r="H3" s="36"/>
    </row>
    <row r="4" spans="1:7" ht="60" customHeight="1" thickBot="1">
      <c r="A4" s="17" t="s">
        <v>0</v>
      </c>
      <c r="B4" s="9" t="s">
        <v>1</v>
      </c>
      <c r="C4" s="18">
        <f>'Annexe 11- H 1'!H7</f>
        <v>445.32820067643</v>
      </c>
      <c r="D4" s="19">
        <f>'Annexe 11 - H 2'!H7</f>
        <v>445.32820067643</v>
      </c>
      <c r="E4" s="19">
        <f>'Annexe 11- H 3'!H7</f>
        <v>445.32820067643</v>
      </c>
      <c r="F4" s="18">
        <f>'Annexe 11 - H 4'!H7</f>
        <v>445.32820067643</v>
      </c>
      <c r="G4" s="27">
        <f>'Annexe 11 - H 5 '!H7</f>
        <v>445.32820067643</v>
      </c>
    </row>
    <row r="5" spans="1:7" ht="54.75" customHeight="1" thickBot="1">
      <c r="A5" s="20" t="s">
        <v>2</v>
      </c>
      <c r="B5" s="131" t="s">
        <v>8</v>
      </c>
      <c r="C5" s="18">
        <f>'Annexe 11- H 1'!H8</f>
        <v>58.9327656496892</v>
      </c>
      <c r="D5" s="19">
        <f>'Annexe 11 - H 2'!H8</f>
        <v>69.38196440454875</v>
      </c>
      <c r="E5" s="19">
        <f>'Annexe 11- H 3'!H8</f>
        <v>74.66072304771475</v>
      </c>
      <c r="F5" s="18">
        <f>'Annexe 11 - H 4'!H8</f>
        <v>84.59109640647668</v>
      </c>
      <c r="G5" s="27">
        <f>'Annexe 11 - H 5 '!H8</f>
        <v>98.46851629440161</v>
      </c>
    </row>
    <row r="6" spans="1:7" ht="63.75" customHeight="1" thickBot="1">
      <c r="A6" s="20" t="s">
        <v>3</v>
      </c>
      <c r="B6" s="132" t="s">
        <v>4</v>
      </c>
      <c r="C6" s="18">
        <f>'Annexe 11- H 1'!H9</f>
        <v>386.3954350267408</v>
      </c>
      <c r="D6" s="19">
        <f>'Annexe 11 - H 2'!H9</f>
        <v>375.9462362718813</v>
      </c>
      <c r="E6" s="19">
        <f>'Annexe 11- H 3'!H9</f>
        <v>370.66747762871523</v>
      </c>
      <c r="F6" s="18">
        <f>'Annexe 11 - H 4'!H9</f>
        <v>360.7371042699533</v>
      </c>
      <c r="G6" s="27">
        <f>'Annexe 11 - H 5 '!H9</f>
        <v>346.8596843820284</v>
      </c>
    </row>
    <row r="7" spans="1:7" ht="63.75" customHeight="1" thickBot="1">
      <c r="A7" s="109" t="s">
        <v>41</v>
      </c>
      <c r="B7" s="133" t="s">
        <v>42</v>
      </c>
      <c r="C7" s="129">
        <f>'Annexe 11- H 1'!$H$10</f>
        <v>367.6556084872851</v>
      </c>
      <c r="D7" s="129">
        <f>'Annexe 11- H 1'!$H$10</f>
        <v>367.6556084872851</v>
      </c>
      <c r="E7" s="129">
        <f>'Annexe 11- H 1'!$H$10</f>
        <v>367.6556084872851</v>
      </c>
      <c r="F7" s="129">
        <f>'Annexe 11- H 1'!$H$10</f>
        <v>367.6556084872851</v>
      </c>
      <c r="G7" s="130">
        <f>'Annexe 11- H 1'!$H$10</f>
        <v>367.6556084872851</v>
      </c>
    </row>
    <row r="8" spans="1:7" ht="57" customHeight="1" thickBot="1">
      <c r="A8" s="30" t="s">
        <v>5</v>
      </c>
      <c r="B8" s="132" t="s">
        <v>6</v>
      </c>
      <c r="C8" s="18">
        <f>C6-C7</f>
        <v>18.73982653945569</v>
      </c>
      <c r="D8" s="18">
        <f>D6-D7</f>
        <v>8.290627784596154</v>
      </c>
      <c r="E8" s="18">
        <f>E6-E7</f>
        <v>3.011869141430111</v>
      </c>
      <c r="F8" s="18">
        <f>F6-F7</f>
        <v>-6.918504217331815</v>
      </c>
      <c r="G8" s="19">
        <f>G6-G7</f>
        <v>-20.795924105256745</v>
      </c>
    </row>
    <row r="9" spans="1:7" ht="64.5" customHeight="1" thickBot="1">
      <c r="A9" s="31"/>
      <c r="B9" s="32" t="s">
        <v>7</v>
      </c>
      <c r="C9" s="6">
        <f>'Annexe 11- H 1'!C11+'Annexe 11- H 1'!E11+'Annexe 11- H 1'!F11+'Annexe 11- H 1'!G11</f>
        <v>68.40675507860719</v>
      </c>
      <c r="D9" s="33">
        <f>'Annexe 11 - H 2'!C11+'Annexe 11 - H 2'!E11+'Annexe 11 - H 2'!F11+'Annexe 11 - H 2'!G11</f>
        <v>58.61989155985362</v>
      </c>
      <c r="E9" s="33">
        <f>'Annexe 11- H 3'!C11+'Annexe 11- H 3'!E11+'Annexe 11- H 3'!F11+'Annexe 11- H 3'!G11</f>
        <v>53.97108115933967</v>
      </c>
      <c r="F9" s="34">
        <f>'Annexe 11 - H 4'!C11+'Annexe 11 - H 4'!E11+'Annexe 11 - H 4'!F11+'Annexe 11 - H 4'!G11</f>
        <v>44.563220678476085</v>
      </c>
      <c r="G9" s="28">
        <f>'Annexe 11 - H 5 '!C11+'Annexe 11 - H 5 '!E11+'Annexe 11 - H 5 '!F11+'Annexe 11 - H 5 '!G11</f>
        <v>31.870548869936158</v>
      </c>
    </row>
    <row r="10" ht="15.75">
      <c r="G10" s="29"/>
    </row>
    <row r="11" spans="3:7" ht="12.75">
      <c r="C11" s="123"/>
      <c r="D11" s="123"/>
      <c r="E11" s="123"/>
      <c r="F11" s="123"/>
      <c r="G11" s="123"/>
    </row>
    <row r="12" ht="15.75">
      <c r="G12" s="29"/>
    </row>
  </sheetData>
  <mergeCells count="2">
    <mergeCell ref="C1:G1"/>
    <mergeCell ref="A2:B2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1132">
    <pageSetUpPr fitToPage="1"/>
  </sheetPr>
  <dimension ref="A1:S12"/>
  <sheetViews>
    <sheetView zoomScale="75" zoomScaleNormal="75" workbookViewId="0" topLeftCell="B7">
      <selection activeCell="B15" sqref="B15"/>
    </sheetView>
  </sheetViews>
  <sheetFormatPr defaultColWidth="11.421875" defaultRowHeight="12.75"/>
  <cols>
    <col min="1" max="1" width="16.140625" style="37" customWidth="1"/>
    <col min="2" max="2" width="33.00390625" style="37" customWidth="1"/>
    <col min="3" max="3" width="15.140625" style="37" customWidth="1"/>
    <col min="4" max="4" width="15.00390625" style="37" customWidth="1"/>
    <col min="5" max="5" width="13.7109375" style="37" customWidth="1"/>
    <col min="6" max="6" width="14.8515625" style="37" customWidth="1"/>
    <col min="7" max="7" width="15.140625" style="37" customWidth="1"/>
    <col min="8" max="8" width="14.140625" style="37" customWidth="1"/>
    <col min="9" max="16384" width="9.8515625" style="37" customWidth="1"/>
  </cols>
  <sheetData>
    <row r="1" spans="1:8" ht="48" customHeight="1">
      <c r="A1" s="149" t="s">
        <v>28</v>
      </c>
      <c r="B1" s="150"/>
      <c r="C1" s="150"/>
      <c r="D1" s="150"/>
      <c r="E1" s="150"/>
      <c r="F1" s="150"/>
      <c r="G1" s="150"/>
      <c r="H1" s="150"/>
    </row>
    <row r="2" spans="2:7" ht="15.75" customHeight="1" thickBot="1">
      <c r="B2" s="38"/>
      <c r="C2" s="38"/>
      <c r="D2" s="38"/>
      <c r="E2" s="38"/>
      <c r="F2" s="39"/>
      <c r="G2" s="38"/>
    </row>
    <row r="3" spans="2:19" ht="33.75" customHeight="1" thickBot="1">
      <c r="B3" s="40"/>
      <c r="C3" s="41" t="s">
        <v>29</v>
      </c>
      <c r="D3" s="42" t="s">
        <v>26</v>
      </c>
      <c r="E3" s="43" t="s">
        <v>30</v>
      </c>
      <c r="F3" s="43" t="s">
        <v>31</v>
      </c>
      <c r="G3" s="43" t="s">
        <v>27</v>
      </c>
      <c r="H3" s="44" t="s">
        <v>32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49.5" customHeight="1">
      <c r="A4" s="46" t="s">
        <v>33</v>
      </c>
      <c r="B4" s="47" t="s">
        <v>34</v>
      </c>
      <c r="C4" s="48">
        <f>'[3]stock-franchMV-1,2SMIC'!C4</f>
        <v>184093.460208</v>
      </c>
      <c r="D4" s="49">
        <f>'[3]stock-franchMV-1,2SMIC'!D4</f>
        <v>66437.865</v>
      </c>
      <c r="E4" s="48">
        <f>'[3]stock-franchMV-1,2SMIC'!E4</f>
        <v>5203</v>
      </c>
      <c r="F4" s="48">
        <f>'[3]stock-franchMV-1,2SMIC'!F4</f>
        <v>77000</v>
      </c>
      <c r="G4" s="48">
        <f>'[3]stock-franchMV-1,2SMIC'!G4</f>
        <v>44000</v>
      </c>
      <c r="H4" s="50">
        <f>SUM(C4:G4)</f>
        <v>376734.325208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45" customHeight="1">
      <c r="A5" s="51" t="s">
        <v>35</v>
      </c>
      <c r="B5" s="52" t="s">
        <v>36</v>
      </c>
      <c r="C5" s="53">
        <f>'[3]stock-franchMV-1,2SMIC'!C5</f>
        <v>176015.650104</v>
      </c>
      <c r="D5" s="54">
        <f>'[3]stock-franchMV-1,2SMIC'!D5</f>
        <v>66076.4325</v>
      </c>
      <c r="E5" s="53">
        <f>'[3]stock-franchMV-1,2SMIC'!E5</f>
        <v>5203</v>
      </c>
      <c r="F5" s="53"/>
      <c r="G5" s="53"/>
      <c r="H5" s="55">
        <f>SUM(C5:E5)</f>
        <v>247295.082604</v>
      </c>
      <c r="I5" s="56"/>
      <c r="J5" s="56"/>
      <c r="K5" s="56"/>
      <c r="L5" s="56"/>
      <c r="M5" s="56"/>
      <c r="N5" s="45"/>
      <c r="O5" s="45"/>
      <c r="P5" s="45"/>
      <c r="Q5" s="45"/>
      <c r="R5" s="45"/>
      <c r="S5" s="45"/>
    </row>
    <row r="6" spans="1:19" ht="36.75" customHeight="1" thickBot="1">
      <c r="A6" s="57" t="s">
        <v>37</v>
      </c>
      <c r="B6" s="58" t="s">
        <v>38</v>
      </c>
      <c r="C6" s="59"/>
      <c r="D6" s="60"/>
      <c r="E6" s="59"/>
      <c r="F6" s="59">
        <v>7350</v>
      </c>
      <c r="G6" s="59">
        <v>4200</v>
      </c>
      <c r="H6" s="61">
        <f>SUM(F6:G6)</f>
        <v>11550</v>
      </c>
      <c r="I6" s="56"/>
      <c r="J6" s="56"/>
      <c r="K6" s="56"/>
      <c r="L6" s="56"/>
      <c r="M6" s="56"/>
      <c r="N6" s="45"/>
      <c r="O6" s="45"/>
      <c r="P6" s="45"/>
      <c r="Q6" s="45"/>
      <c r="R6" s="45"/>
      <c r="S6" s="45"/>
    </row>
    <row r="7" spans="1:19" ht="65.25" customHeight="1">
      <c r="A7" s="62" t="s">
        <v>39</v>
      </c>
      <c r="B7" s="47" t="s">
        <v>40</v>
      </c>
      <c r="C7" s="63">
        <f>C8*1000000/C5/12</f>
        <v>110.39520390842175</v>
      </c>
      <c r="D7" s="64">
        <f>D8*1000000/D5/12</f>
        <v>129.25135253153505</v>
      </c>
      <c r="E7" s="63">
        <f>E8*1000000/E5/12</f>
        <v>52.77559442456524</v>
      </c>
      <c r="F7" s="63">
        <f>F8*1000000/F6/6</f>
        <v>178.09377490531287</v>
      </c>
      <c r="G7" s="63">
        <f>G8*1000000/G6/6</f>
        <v>129.02071058986155</v>
      </c>
      <c r="H7" s="65"/>
      <c r="I7" s="56"/>
      <c r="J7" s="56"/>
      <c r="K7" s="56"/>
      <c r="L7" s="56"/>
      <c r="M7" s="56"/>
      <c r="N7" s="45"/>
      <c r="O7" s="45"/>
      <c r="P7" s="45"/>
      <c r="Q7" s="45"/>
      <c r="R7" s="45"/>
      <c r="S7" s="45"/>
    </row>
    <row r="8" spans="1:19" ht="54" customHeight="1" thickBot="1">
      <c r="A8" s="66" t="s">
        <v>0</v>
      </c>
      <c r="B8" s="67" t="s">
        <v>1</v>
      </c>
      <c r="C8" s="68">
        <f>'[3]stock-franchMV-1,2SMIC'!C7</f>
        <v>233.17540301165394</v>
      </c>
      <c r="D8" s="69">
        <f>'[3]stock-franchMV-1,2SMIC'!D7</f>
        <v>102.48561925300416</v>
      </c>
      <c r="E8" s="68">
        <f>'[3]stock-franchMV-1,2SMIC'!E7</f>
        <v>3.2950970134921556</v>
      </c>
      <c r="F8" s="68">
        <f>'[3]Entrées Gér hosp-136 '!J9/1000000</f>
        <v>7.853935473324298</v>
      </c>
      <c r="G8" s="68">
        <f>'[3]entrées Grce priv-136 '!J9/1000000</f>
        <v>3.251321906864511</v>
      </c>
      <c r="H8" s="70">
        <f>C8+D8+E8+F8+G8</f>
        <v>350.06137665833904</v>
      </c>
      <c r="I8" s="56"/>
      <c r="J8" s="56"/>
      <c r="K8" s="56"/>
      <c r="L8" s="56"/>
      <c r="M8" s="56"/>
      <c r="N8" s="45"/>
      <c r="O8" s="45"/>
      <c r="P8" s="45"/>
      <c r="Q8" s="45"/>
      <c r="R8" s="45"/>
      <c r="S8" s="45"/>
    </row>
    <row r="9" spans="1:19" ht="63.75" customHeight="1" thickBot="1">
      <c r="A9" s="71" t="s">
        <v>2</v>
      </c>
      <c r="B9" s="72" t="s">
        <v>47</v>
      </c>
      <c r="C9" s="73">
        <f>'[3]franchise MV seuil 1,2 SMIC'!B31/1000000+'[3]prél TE-TPSA au dessus 1,4SMIC'!T11/1000000</f>
        <v>42.7394345349679</v>
      </c>
      <c r="D9" s="74">
        <f>'[3]franchise MV seuil 1,2 SMIC'!E31/1000000+'[3]prél TE-TPSA au dessus 1,4SMIC'!T9/1000000</f>
        <v>4.87793563565358</v>
      </c>
      <c r="E9" s="5">
        <f>'[3]stock-franchMV-1,2SMIC'!E8</f>
        <v>1.2079368687740841</v>
      </c>
      <c r="F9" s="76">
        <f>('[3]stock-franchMV-1,2SMIC'!F8)*0.1</f>
        <v>1.3126968335584042</v>
      </c>
      <c r="G9" s="76">
        <f>('[3]stock-franchMV-1,2SMIC'!G8)*0.1</f>
        <v>1.2708447672735153</v>
      </c>
      <c r="H9" s="77">
        <f>C9+D9+E9+F9+G9</f>
        <v>51.40884864022748</v>
      </c>
      <c r="I9" s="56"/>
      <c r="J9" s="56"/>
      <c r="K9" s="56"/>
      <c r="L9" s="56"/>
      <c r="M9" s="56"/>
      <c r="N9" s="45"/>
      <c r="O9" s="45"/>
      <c r="P9" s="45"/>
      <c r="Q9" s="45"/>
      <c r="R9" s="45"/>
      <c r="S9" s="45"/>
    </row>
    <row r="10" spans="1:19" ht="42.75" customHeight="1" thickBot="1">
      <c r="A10" s="71" t="s">
        <v>3</v>
      </c>
      <c r="B10" s="78" t="s">
        <v>4</v>
      </c>
      <c r="C10" s="79">
        <f>C8-C9</f>
        <v>190.43596847668604</v>
      </c>
      <c r="D10" s="6">
        <f>D8-D9</f>
        <v>97.60768361735057</v>
      </c>
      <c r="E10" s="79">
        <f>E8-E9</f>
        <v>2.087160144718071</v>
      </c>
      <c r="F10" s="79">
        <f>F8-F9</f>
        <v>6.5412386397658935</v>
      </c>
      <c r="G10" s="79">
        <f>G8-G9</f>
        <v>1.9804771395909957</v>
      </c>
      <c r="H10" s="80">
        <f>C10+D10+E10+F10+G10</f>
        <v>298.6525280181116</v>
      </c>
      <c r="I10" s="56"/>
      <c r="J10" s="56"/>
      <c r="K10" s="56"/>
      <c r="L10" s="56"/>
      <c r="M10" s="56"/>
      <c r="N10" s="45"/>
      <c r="O10" s="45"/>
      <c r="P10" s="45"/>
      <c r="Q10" s="45"/>
      <c r="R10" s="45"/>
      <c r="S10" s="45"/>
    </row>
    <row r="11" spans="1:19" s="89" customFormat="1" ht="74.25" customHeight="1">
      <c r="A11" s="81" t="s">
        <v>41</v>
      </c>
      <c r="B11" s="82" t="s">
        <v>42</v>
      </c>
      <c r="C11" s="83">
        <f>'[3]stock-franchMV-1,2SMIC'!C10</f>
        <v>167.06162164835968</v>
      </c>
      <c r="D11" s="84">
        <f>'[3]stock-franchMV-1,2SMIC'!D10</f>
        <v>148.56689563526012</v>
      </c>
      <c r="E11" s="85">
        <v>0</v>
      </c>
      <c r="F11" s="85">
        <f>'[3]stock-franchMV-1,2SMIC'!F10*0.1</f>
        <v>5.2027091203665385</v>
      </c>
      <c r="G11" s="85">
        <v>0</v>
      </c>
      <c r="H11" s="86">
        <f>C11+D11+E11+F11+G11</f>
        <v>320.8312264039863</v>
      </c>
      <c r="I11" s="87"/>
      <c r="J11" s="87"/>
      <c r="K11" s="87"/>
      <c r="L11" s="87"/>
      <c r="M11" s="87"/>
      <c r="N11" s="88"/>
      <c r="O11" s="88"/>
      <c r="P11" s="88"/>
      <c r="Q11" s="88"/>
      <c r="R11" s="88"/>
      <c r="S11" s="88"/>
    </row>
    <row r="12" spans="1:19" s="89" customFormat="1" ht="59.25" customHeight="1" thickBot="1">
      <c r="A12" s="66" t="s">
        <v>5</v>
      </c>
      <c r="B12" s="67" t="s">
        <v>6</v>
      </c>
      <c r="C12" s="90">
        <f>C10-C11</f>
        <v>23.374346828326367</v>
      </c>
      <c r="D12" s="91">
        <f>D10-D11</f>
        <v>-50.95921201790955</v>
      </c>
      <c r="E12" s="90">
        <f>E10-E11</f>
        <v>2.087160144718071</v>
      </c>
      <c r="F12" s="90">
        <f>F10-F11</f>
        <v>1.338529519399355</v>
      </c>
      <c r="G12" s="90">
        <f>G10-G11</f>
        <v>1.9804771395909957</v>
      </c>
      <c r="H12" s="70">
        <f>C12+D12+E12+F12+G12</f>
        <v>-22.178698385874764</v>
      </c>
      <c r="I12" s="87"/>
      <c r="J12" s="87"/>
      <c r="K12" s="87"/>
      <c r="L12" s="87"/>
      <c r="M12" s="87"/>
      <c r="N12" s="88"/>
      <c r="O12" s="88"/>
      <c r="P12" s="88"/>
      <c r="Q12" s="88"/>
      <c r="R12" s="88"/>
      <c r="S12" s="88"/>
    </row>
    <row r="13" ht="59.25" customHeight="1"/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Header>&amp;LAnnexe 15-H 8- Cotation DGAS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2113">
    <pageSetUpPr fitToPage="1"/>
  </sheetPr>
  <dimension ref="A1:S12"/>
  <sheetViews>
    <sheetView zoomScale="75" zoomScaleNormal="75" workbookViewId="0" topLeftCell="B8">
      <selection activeCell="B15" sqref="B15"/>
    </sheetView>
  </sheetViews>
  <sheetFormatPr defaultColWidth="11.421875" defaultRowHeight="12.75"/>
  <cols>
    <col min="1" max="1" width="16.140625" style="37" customWidth="1"/>
    <col min="2" max="2" width="33.00390625" style="37" customWidth="1"/>
    <col min="3" max="3" width="15.140625" style="37" customWidth="1"/>
    <col min="4" max="4" width="15.00390625" style="37" customWidth="1"/>
    <col min="5" max="5" width="13.7109375" style="37" customWidth="1"/>
    <col min="6" max="6" width="14.8515625" style="37" customWidth="1"/>
    <col min="7" max="7" width="15.140625" style="37" customWidth="1"/>
    <col min="8" max="8" width="14.140625" style="37" customWidth="1"/>
    <col min="9" max="16384" width="9.8515625" style="37" customWidth="1"/>
  </cols>
  <sheetData>
    <row r="1" spans="1:8" ht="48" customHeight="1">
      <c r="A1" s="149" t="s">
        <v>28</v>
      </c>
      <c r="B1" s="150"/>
      <c r="C1" s="150"/>
      <c r="D1" s="150"/>
      <c r="E1" s="150"/>
      <c r="F1" s="150"/>
      <c r="G1" s="150"/>
      <c r="H1" s="150"/>
    </row>
    <row r="2" spans="2:7" ht="15.75" customHeight="1" thickBot="1">
      <c r="B2" s="38"/>
      <c r="C2" s="38"/>
      <c r="D2" s="38"/>
      <c r="E2" s="38"/>
      <c r="F2" s="39"/>
      <c r="G2" s="38"/>
    </row>
    <row r="3" spans="2:19" ht="33.75" customHeight="1" thickBot="1">
      <c r="B3" s="40"/>
      <c r="C3" s="41" t="s">
        <v>29</v>
      </c>
      <c r="D3" s="42" t="s">
        <v>26</v>
      </c>
      <c r="E3" s="43" t="s">
        <v>30</v>
      </c>
      <c r="F3" s="43" t="s">
        <v>31</v>
      </c>
      <c r="G3" s="43" t="s">
        <v>27</v>
      </c>
      <c r="H3" s="44" t="s">
        <v>32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49.5" customHeight="1">
      <c r="A4" s="46" t="s">
        <v>33</v>
      </c>
      <c r="B4" s="47" t="s">
        <v>34</v>
      </c>
      <c r="C4" s="48">
        <f>'[1]stock-exoMV-1,4SMIC'!C4</f>
        <v>184093.460208</v>
      </c>
      <c r="D4" s="49">
        <f>'[1]stock-exoMV-1,4SMIC'!D4</f>
        <v>66437.865</v>
      </c>
      <c r="E4" s="48">
        <f>'[1]stock-exoMV-1,4SMIC'!E4</f>
        <v>5203</v>
      </c>
      <c r="F4" s="48">
        <f>'[1]stock-exoMV-1,4SMIC'!F4</f>
        <v>77000</v>
      </c>
      <c r="G4" s="48">
        <f>'[1]stock-exoMV-1,4SMIC'!G4</f>
        <v>44000</v>
      </c>
      <c r="H4" s="50">
        <f>SUM(C4:G4)</f>
        <v>376734.325208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45" customHeight="1">
      <c r="A5" s="51" t="s">
        <v>35</v>
      </c>
      <c r="B5" s="52" t="s">
        <v>36</v>
      </c>
      <c r="C5" s="53">
        <f>'[1]stock-exoMV-1,4SMIC'!C5</f>
        <v>176015.650104</v>
      </c>
      <c r="D5" s="54">
        <f>'[1]stock-exoMV-1,4SMIC'!D5</f>
        <v>66076.4325</v>
      </c>
      <c r="E5" s="53">
        <f>'[1]stock-exoMV-1,4SMIC'!E5</f>
        <v>5203</v>
      </c>
      <c r="F5" s="53"/>
      <c r="G5" s="53"/>
      <c r="H5" s="55">
        <f>SUM(C5:E5)</f>
        <v>247295.082604</v>
      </c>
      <c r="I5" s="56"/>
      <c r="J5" s="56"/>
      <c r="K5" s="56"/>
      <c r="L5" s="56"/>
      <c r="M5" s="56"/>
      <c r="N5" s="45"/>
      <c r="O5" s="45"/>
      <c r="P5" s="45"/>
      <c r="Q5" s="45"/>
      <c r="R5" s="45"/>
      <c r="S5" s="45"/>
    </row>
    <row r="6" spans="1:19" ht="36.75" customHeight="1" thickBot="1">
      <c r="A6" s="57" t="s">
        <v>37</v>
      </c>
      <c r="B6" s="58" t="s">
        <v>38</v>
      </c>
      <c r="C6" s="59"/>
      <c r="D6" s="60"/>
      <c r="E6" s="59"/>
      <c r="F6" s="59">
        <v>7350</v>
      </c>
      <c r="G6" s="59">
        <v>4200</v>
      </c>
      <c r="H6" s="61">
        <f>SUM(F6:G6)</f>
        <v>11550</v>
      </c>
      <c r="I6" s="56"/>
      <c r="J6" s="56"/>
      <c r="K6" s="56"/>
      <c r="L6" s="56"/>
      <c r="M6" s="56"/>
      <c r="N6" s="45"/>
      <c r="O6" s="45"/>
      <c r="P6" s="45"/>
      <c r="Q6" s="45"/>
      <c r="R6" s="45"/>
      <c r="S6" s="45"/>
    </row>
    <row r="7" spans="1:19" ht="65.25" customHeight="1">
      <c r="A7" s="62" t="s">
        <v>39</v>
      </c>
      <c r="B7" s="47" t="s">
        <v>40</v>
      </c>
      <c r="C7" s="63">
        <f>C8*1000000/C5/12</f>
        <v>110.39520390842175</v>
      </c>
      <c r="D7" s="64">
        <f>D8*1000000/D5/12</f>
        <v>129.25135253153505</v>
      </c>
      <c r="E7" s="63">
        <f>E8*1000000/E5/12</f>
        <v>52.77559442456524</v>
      </c>
      <c r="F7" s="63">
        <f>F8*1000000/F6/6</f>
        <v>176.7842618545385</v>
      </c>
      <c r="G7" s="63">
        <f>G8*1000000/G6/6</f>
        <v>129.02071058986155</v>
      </c>
      <c r="H7" s="65"/>
      <c r="I7" s="56"/>
      <c r="J7" s="56"/>
      <c r="K7" s="56"/>
      <c r="L7" s="56"/>
      <c r="M7" s="56"/>
      <c r="N7" s="45"/>
      <c r="O7" s="45"/>
      <c r="P7" s="45"/>
      <c r="Q7" s="45"/>
      <c r="R7" s="45"/>
      <c r="S7" s="45"/>
    </row>
    <row r="8" spans="1:19" ht="54" customHeight="1" thickBot="1">
      <c r="A8" s="66" t="s">
        <v>0</v>
      </c>
      <c r="B8" s="67" t="s">
        <v>1</v>
      </c>
      <c r="C8" s="68">
        <f>'[1]stock-exoMV-1,4SMIC'!C7</f>
        <v>233.17540301165394</v>
      </c>
      <c r="D8" s="69">
        <f>'[1]stock-exoMV-1,4SMIC'!D7</f>
        <v>102.48561925300416</v>
      </c>
      <c r="E8" s="68">
        <f>'[1]stock-exoMV-1,4SMIC'!E7</f>
        <v>3.2950970134921556</v>
      </c>
      <c r="F8" s="68">
        <f>'[1]Entrées Gér hosp-136'!J9/1000000</f>
        <v>7.796185947785148</v>
      </c>
      <c r="G8" s="68">
        <f>'[1]entrées Grce priv-81'!J9/1000000</f>
        <v>3.251321906864511</v>
      </c>
      <c r="H8" s="70">
        <f>C8+D8+E8+F8+G8</f>
        <v>350.0036271327999</v>
      </c>
      <c r="I8" s="56"/>
      <c r="J8" s="56"/>
      <c r="K8" s="56"/>
      <c r="L8" s="56"/>
      <c r="M8" s="56"/>
      <c r="N8" s="45"/>
      <c r="O8" s="45"/>
      <c r="P8" s="45"/>
      <c r="Q8" s="45"/>
      <c r="R8" s="45"/>
      <c r="S8" s="45"/>
    </row>
    <row r="9" spans="1:19" ht="63.75" customHeight="1" thickBot="1">
      <c r="A9" s="71" t="s">
        <v>2</v>
      </c>
      <c r="B9" s="121" t="s">
        <v>45</v>
      </c>
      <c r="C9" s="73">
        <f>'[1]Prélev Exo MV seuil 1,4 SMIC'!B31/1000000+'[1]prél TE-TPSA au dessus 1,4SMIC'!T11/1000000</f>
        <v>47.721714134065664</v>
      </c>
      <c r="D9" s="74">
        <f>'[1]Prélev Exo MV seuil 1,4 SMIC'!E31/1000000+'[1]prél TE-TPSA au dessus 1,4SMIC'!T9/1000000</f>
        <v>5.400448513551922</v>
      </c>
      <c r="E9" s="75">
        <f>'[1]stock-exoMV-1,4SMIC'!E8</f>
        <v>1.3487501313680759</v>
      </c>
      <c r="F9" s="76">
        <f>('[1]stock-exoMV-1,4SMIC'!F8)*0.1</f>
        <v>1.4595307143554201</v>
      </c>
      <c r="G9" s="76">
        <f>('[1]stock-exoMV-1,4SMIC'!G8)*0.1</f>
        <v>1.5524876483936825</v>
      </c>
      <c r="H9" s="77">
        <f>C9+D9+E9+F9+G9</f>
        <v>57.48293114173477</v>
      </c>
      <c r="I9" s="56"/>
      <c r="J9" s="56"/>
      <c r="K9" s="56"/>
      <c r="L9" s="56"/>
      <c r="M9" s="56"/>
      <c r="N9" s="45"/>
      <c r="O9" s="45"/>
      <c r="P9" s="45"/>
      <c r="Q9" s="45"/>
      <c r="R9" s="45"/>
      <c r="S9" s="45"/>
    </row>
    <row r="10" spans="1:19" ht="42.75" customHeight="1" thickBot="1">
      <c r="A10" s="71" t="s">
        <v>3</v>
      </c>
      <c r="B10" s="78" t="s">
        <v>4</v>
      </c>
      <c r="C10" s="79">
        <f>C8-C9</f>
        <v>185.45368887758826</v>
      </c>
      <c r="D10" s="6">
        <f>D8-D9</f>
        <v>97.08517073945224</v>
      </c>
      <c r="E10" s="79">
        <f>E8-E9</f>
        <v>1.9463468821240797</v>
      </c>
      <c r="F10" s="79">
        <f>F8-F9</f>
        <v>6.3366552334297275</v>
      </c>
      <c r="G10" s="79">
        <f>G8-G9</f>
        <v>1.6988342584708285</v>
      </c>
      <c r="H10" s="80">
        <f>C10+D10+E10+F10+G10</f>
        <v>292.5206959910651</v>
      </c>
      <c r="I10" s="56"/>
      <c r="J10" s="56"/>
      <c r="K10" s="56"/>
      <c r="L10" s="56"/>
      <c r="M10" s="56"/>
      <c r="N10" s="45"/>
      <c r="O10" s="45"/>
      <c r="P10" s="45"/>
      <c r="Q10" s="45"/>
      <c r="R10" s="45"/>
      <c r="S10" s="45"/>
    </row>
    <row r="11" spans="1:19" s="89" customFormat="1" ht="74.25" customHeight="1">
      <c r="A11" s="81" t="s">
        <v>41</v>
      </c>
      <c r="B11" s="82" t="s">
        <v>42</v>
      </c>
      <c r="C11" s="83">
        <f>'[1]stock-exoMV-1,4SMIC'!C10</f>
        <v>167.06162164835968</v>
      </c>
      <c r="D11" s="84">
        <f>'[1]stock-exoMV-1,4SMIC'!D10</f>
        <v>148.56689563526012</v>
      </c>
      <c r="E11" s="85">
        <v>0</v>
      </c>
      <c r="F11" s="85">
        <f>('[1]fiche budgétaire'!F34/1000000)*0.1</f>
        <v>5.2027091203665385</v>
      </c>
      <c r="G11" s="85">
        <v>0</v>
      </c>
      <c r="H11" s="86">
        <f>C11+D11+E11+F11+G11</f>
        <v>320.8312264039863</v>
      </c>
      <c r="I11" s="87"/>
      <c r="J11" s="87"/>
      <c r="K11" s="87"/>
      <c r="L11" s="87"/>
      <c r="M11" s="87"/>
      <c r="N11" s="88"/>
      <c r="O11" s="88"/>
      <c r="P11" s="88"/>
      <c r="Q11" s="88"/>
      <c r="R11" s="88"/>
      <c r="S11" s="88"/>
    </row>
    <row r="12" spans="1:19" s="89" customFormat="1" ht="59.25" customHeight="1" thickBot="1">
      <c r="A12" s="66" t="s">
        <v>5</v>
      </c>
      <c r="B12" s="67" t="s">
        <v>6</v>
      </c>
      <c r="C12" s="90">
        <f>C10-C11</f>
        <v>18.392067229228587</v>
      </c>
      <c r="D12" s="91">
        <f>D10-D11</f>
        <v>-51.481724895807886</v>
      </c>
      <c r="E12" s="90">
        <f>E10-E11</f>
        <v>1.9463468821240797</v>
      </c>
      <c r="F12" s="90">
        <f>F10-F11</f>
        <v>1.133946113063189</v>
      </c>
      <c r="G12" s="90">
        <f>G10-G11</f>
        <v>1.6988342584708285</v>
      </c>
      <c r="H12" s="70">
        <f>C12+D12+E12+F12+G12</f>
        <v>-28.310530412921203</v>
      </c>
      <c r="I12" s="87"/>
      <c r="J12" s="87"/>
      <c r="K12" s="87"/>
      <c r="L12" s="87"/>
      <c r="M12" s="87"/>
      <c r="N12" s="88"/>
      <c r="O12" s="88"/>
      <c r="P12" s="88"/>
      <c r="Q12" s="88"/>
      <c r="R12" s="88"/>
      <c r="S12" s="88"/>
    </row>
    <row r="13" ht="59.25" customHeight="1"/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Header>&amp;LAnnexe 15-H 9- Cotation DGAS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1131">
    <pageSetUpPr fitToPage="1"/>
  </sheetPr>
  <dimension ref="A1:S12"/>
  <sheetViews>
    <sheetView zoomScale="75" zoomScaleNormal="75" workbookViewId="0" topLeftCell="A7">
      <selection activeCell="B15" sqref="B15"/>
    </sheetView>
  </sheetViews>
  <sheetFormatPr defaultColWidth="11.421875" defaultRowHeight="12.75"/>
  <cols>
    <col min="1" max="1" width="16.140625" style="37" customWidth="1"/>
    <col min="2" max="2" width="33.00390625" style="37" customWidth="1"/>
    <col min="3" max="3" width="15.140625" style="37" customWidth="1"/>
    <col min="4" max="4" width="15.00390625" style="37" customWidth="1"/>
    <col min="5" max="5" width="13.7109375" style="37" customWidth="1"/>
    <col min="6" max="6" width="14.8515625" style="37" customWidth="1"/>
    <col min="7" max="7" width="15.140625" style="37" customWidth="1"/>
    <col min="8" max="8" width="14.140625" style="37" customWidth="1"/>
    <col min="9" max="16384" width="9.8515625" style="37" customWidth="1"/>
  </cols>
  <sheetData>
    <row r="1" spans="1:8" ht="48" customHeight="1">
      <c r="A1" s="149" t="s">
        <v>28</v>
      </c>
      <c r="B1" s="150"/>
      <c r="C1" s="150"/>
      <c r="D1" s="150"/>
      <c r="E1" s="150"/>
      <c r="F1" s="150"/>
      <c r="G1" s="150"/>
      <c r="H1" s="150"/>
    </row>
    <row r="2" spans="2:7" ht="15.75" customHeight="1" thickBot="1">
      <c r="B2" s="38"/>
      <c r="C2" s="38"/>
      <c r="D2" s="38"/>
      <c r="E2" s="38"/>
      <c r="F2" s="39"/>
      <c r="G2" s="38"/>
    </row>
    <row r="3" spans="2:19" ht="33.75" customHeight="1" thickBot="1">
      <c r="B3" s="40"/>
      <c r="C3" s="41" t="s">
        <v>29</v>
      </c>
      <c r="D3" s="42" t="s">
        <v>26</v>
      </c>
      <c r="E3" s="43" t="s">
        <v>30</v>
      </c>
      <c r="F3" s="43" t="s">
        <v>31</v>
      </c>
      <c r="G3" s="43" t="s">
        <v>27</v>
      </c>
      <c r="H3" s="44" t="s">
        <v>32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49.5" customHeight="1">
      <c r="A4" s="46" t="s">
        <v>33</v>
      </c>
      <c r="B4" s="47" t="s">
        <v>34</v>
      </c>
      <c r="C4" s="48">
        <f>'[2]stock-exoMV-1,2SMIC'!C4</f>
        <v>184093.460208</v>
      </c>
      <c r="D4" s="49">
        <f>'[2]stock-exoMV-1,2SMIC'!D4</f>
        <v>66437.865</v>
      </c>
      <c r="E4" s="48">
        <f>'[2]stock-exoMV-1,2SMIC'!E4</f>
        <v>5203</v>
      </c>
      <c r="F4" s="48">
        <f>'[2]stock-exoMV-1,2SMIC'!F4</f>
        <v>77000</v>
      </c>
      <c r="G4" s="48">
        <f>'[2]stock-exoMV-1,2SMIC'!G4</f>
        <v>44000</v>
      </c>
      <c r="H4" s="50">
        <f>SUM(C4:G4)</f>
        <v>376734.325208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45" customHeight="1">
      <c r="A5" s="51" t="s">
        <v>35</v>
      </c>
      <c r="B5" s="52" t="s">
        <v>36</v>
      </c>
      <c r="C5" s="53">
        <f>'[2]stock-exoMV-1,2SMIC'!C5</f>
        <v>176015.650104</v>
      </c>
      <c r="D5" s="54">
        <f>'[2]stock-exoMV-1,2SMIC'!D5</f>
        <v>66076.4325</v>
      </c>
      <c r="E5" s="53">
        <f>'[2]stock-exoMV-1,2SMIC'!E5</f>
        <v>5203</v>
      </c>
      <c r="F5" s="53"/>
      <c r="G5" s="53"/>
      <c r="H5" s="55">
        <f>SUM(C5:E5)</f>
        <v>247295.082604</v>
      </c>
      <c r="I5" s="56"/>
      <c r="J5" s="56"/>
      <c r="K5" s="56"/>
      <c r="L5" s="56"/>
      <c r="M5" s="56"/>
      <c r="N5" s="45"/>
      <c r="O5" s="45"/>
      <c r="P5" s="45"/>
      <c r="Q5" s="45"/>
      <c r="R5" s="45"/>
      <c r="S5" s="45"/>
    </row>
    <row r="6" spans="1:19" ht="36.75" customHeight="1" thickBot="1">
      <c r="A6" s="57" t="s">
        <v>37</v>
      </c>
      <c r="B6" s="58" t="s">
        <v>38</v>
      </c>
      <c r="C6" s="59"/>
      <c r="D6" s="60"/>
      <c r="E6" s="59"/>
      <c r="F6" s="59">
        <v>7350</v>
      </c>
      <c r="G6" s="59">
        <v>4200</v>
      </c>
      <c r="H6" s="61">
        <f>SUM(F6:G6)</f>
        <v>11550</v>
      </c>
      <c r="I6" s="56"/>
      <c r="J6" s="56"/>
      <c r="K6" s="56"/>
      <c r="L6" s="56"/>
      <c r="M6" s="56"/>
      <c r="N6" s="45"/>
      <c r="O6" s="45"/>
      <c r="P6" s="45"/>
      <c r="Q6" s="45"/>
      <c r="R6" s="45"/>
      <c r="S6" s="45"/>
    </row>
    <row r="7" spans="1:19" ht="65.25" customHeight="1">
      <c r="A7" s="62" t="s">
        <v>39</v>
      </c>
      <c r="B7" s="47" t="s">
        <v>40</v>
      </c>
      <c r="C7" s="63">
        <f>C8*1000000/C5/12</f>
        <v>110.39520390842175</v>
      </c>
      <c r="D7" s="64">
        <f>D8*1000000/D5/12</f>
        <v>129.25135253153505</v>
      </c>
      <c r="E7" s="63">
        <f>E8*1000000/E5/12</f>
        <v>52.77559442456524</v>
      </c>
      <c r="F7" s="63">
        <f>F8*1000000/F6/6</f>
        <v>176.7842618545385</v>
      </c>
      <c r="G7" s="63">
        <f>G8*1000000/G6/6</f>
        <v>129.02071058986155</v>
      </c>
      <c r="H7" s="65"/>
      <c r="I7" s="56"/>
      <c r="J7" s="56"/>
      <c r="K7" s="56"/>
      <c r="L7" s="56"/>
      <c r="M7" s="56"/>
      <c r="N7" s="45"/>
      <c r="O7" s="45"/>
      <c r="P7" s="45"/>
      <c r="Q7" s="45"/>
      <c r="R7" s="45"/>
      <c r="S7" s="45"/>
    </row>
    <row r="8" spans="1:19" ht="54" customHeight="1" thickBot="1">
      <c r="A8" s="66" t="s">
        <v>0</v>
      </c>
      <c r="B8" s="67" t="s">
        <v>1</v>
      </c>
      <c r="C8" s="68">
        <f>'[2]stock-exoMV-1,2SMIC'!C7</f>
        <v>233.17540301165394</v>
      </c>
      <c r="D8" s="69">
        <f>'[2]stock-exoMV-1,2SMIC'!D7</f>
        <v>102.48561925300416</v>
      </c>
      <c r="E8" s="68">
        <f>'[2]stock-exoMV-1,2SMIC'!E7</f>
        <v>3.2950970134921556</v>
      </c>
      <c r="F8" s="68">
        <f>'[2]Entrées Gér hosp-135 (2)'!J9/1000000</f>
        <v>7.796185947785148</v>
      </c>
      <c r="G8" s="68">
        <f>'[2]entrées Grce priv-81'!J9/1000000</f>
        <v>3.251321906864511</v>
      </c>
      <c r="H8" s="70">
        <f>C8+D8+E8+F8+G8</f>
        <v>350.0036271327999</v>
      </c>
      <c r="I8" s="56"/>
      <c r="J8" s="56"/>
      <c r="K8" s="56"/>
      <c r="L8" s="56"/>
      <c r="M8" s="56"/>
      <c r="N8" s="45"/>
      <c r="O8" s="45"/>
      <c r="P8" s="45"/>
      <c r="Q8" s="45"/>
      <c r="R8" s="45"/>
      <c r="S8" s="45"/>
    </row>
    <row r="9" spans="1:19" ht="63.75" customHeight="1" thickBot="1">
      <c r="A9" s="71" t="s">
        <v>2</v>
      </c>
      <c r="B9" s="72" t="s">
        <v>46</v>
      </c>
      <c r="C9" s="73">
        <f>'[2]Prélev Exo MV seuil 1,2 SMIC'!B31/1000000+'[2]prél TE-TPSA au dessus 1,4SMIC'!T11/1000000</f>
        <v>55.67112186729788</v>
      </c>
      <c r="D9" s="74">
        <f>'[2]Prélev Exo MV seuil 1,2 SMIC'!E31/1000000+'[2]prél TE-TPSA au dessus 1,4SMIC'!T9/1000000</f>
        <v>6.585196592936918</v>
      </c>
      <c r="E9" s="75">
        <f>'[2]stock-exoMV-1,2SMIC'!E8</f>
        <v>1.5734227970308066</v>
      </c>
      <c r="F9" s="76">
        <f>('[2]stock-exoMV-1,2SMIC'!F8)*0.1</f>
        <v>1.7044770951814763</v>
      </c>
      <c r="G9" s="76">
        <f>('[2]stock-exoMV-1,2SMIC'!G8)*0.1</f>
        <v>1.5195029015839472</v>
      </c>
      <c r="H9" s="77">
        <f>C9+D9+E9+F9+G9</f>
        <v>67.05372125403103</v>
      </c>
      <c r="I9" s="56"/>
      <c r="J9" s="56"/>
      <c r="K9" s="56"/>
      <c r="L9" s="56"/>
      <c r="M9" s="56"/>
      <c r="N9" s="45"/>
      <c r="O9" s="45"/>
      <c r="P9" s="45"/>
      <c r="Q9" s="45"/>
      <c r="R9" s="45"/>
      <c r="S9" s="45"/>
    </row>
    <row r="10" spans="1:19" ht="42.75" customHeight="1" thickBot="1">
      <c r="A10" s="71" t="s">
        <v>3</v>
      </c>
      <c r="B10" s="78" t="s">
        <v>4</v>
      </c>
      <c r="C10" s="79">
        <f>C8-C9</f>
        <v>177.50428114435607</v>
      </c>
      <c r="D10" s="6">
        <f>D8-D9</f>
        <v>95.90042266006724</v>
      </c>
      <c r="E10" s="79">
        <f>E8-E9</f>
        <v>1.721674216461349</v>
      </c>
      <c r="F10" s="79">
        <f>F8-F9</f>
        <v>6.091708852603672</v>
      </c>
      <c r="G10" s="79">
        <f>G8-G9</f>
        <v>1.7318190052805638</v>
      </c>
      <c r="H10" s="80">
        <f>C10+D10+E10+F10+G10</f>
        <v>282.9499058787689</v>
      </c>
      <c r="I10" s="56"/>
      <c r="J10" s="56"/>
      <c r="K10" s="56"/>
      <c r="L10" s="56"/>
      <c r="M10" s="56"/>
      <c r="N10" s="45"/>
      <c r="O10" s="45"/>
      <c r="P10" s="45"/>
      <c r="Q10" s="45"/>
      <c r="R10" s="45"/>
      <c r="S10" s="45"/>
    </row>
    <row r="11" spans="1:19" s="89" customFormat="1" ht="74.25" customHeight="1">
      <c r="A11" s="81" t="s">
        <v>41</v>
      </c>
      <c r="B11" s="82" t="s">
        <v>42</v>
      </c>
      <c r="C11" s="83">
        <f>'[2]stock-exoMV-1,2SMIC'!C10</f>
        <v>167.06162164835968</v>
      </c>
      <c r="D11" s="84">
        <f>'[2]stock-exoMV-1,2SMIC'!D10</f>
        <v>148.56689563526012</v>
      </c>
      <c r="E11" s="85">
        <v>0</v>
      </c>
      <c r="F11" s="85">
        <f>'[2]stock-exoMV-1,2SMIC'!F10*0.1</f>
        <v>5.2027091203665385</v>
      </c>
      <c r="G11" s="85">
        <v>0</v>
      </c>
      <c r="H11" s="86">
        <f>C11+D11+E11+F11+G11</f>
        <v>320.8312264039863</v>
      </c>
      <c r="I11" s="87"/>
      <c r="J11" s="87"/>
      <c r="K11" s="87"/>
      <c r="L11" s="87"/>
      <c r="M11" s="87"/>
      <c r="N11" s="88"/>
      <c r="O11" s="88"/>
      <c r="P11" s="88"/>
      <c r="Q11" s="88"/>
      <c r="R11" s="88"/>
      <c r="S11" s="88"/>
    </row>
    <row r="12" spans="1:19" s="89" customFormat="1" ht="59.25" customHeight="1" thickBot="1">
      <c r="A12" s="66" t="s">
        <v>5</v>
      </c>
      <c r="B12" s="67" t="s">
        <v>6</v>
      </c>
      <c r="C12" s="90">
        <f>C10-C11</f>
        <v>10.442659495996395</v>
      </c>
      <c r="D12" s="91">
        <f>D10-D11</f>
        <v>-52.66647297519289</v>
      </c>
      <c r="E12" s="90">
        <f>E10-E11</f>
        <v>1.721674216461349</v>
      </c>
      <c r="F12" s="90">
        <f>F10-F11</f>
        <v>0.8889997322371332</v>
      </c>
      <c r="G12" s="90">
        <f>G10-G11</f>
        <v>1.7318190052805638</v>
      </c>
      <c r="H12" s="70">
        <f>C12+D12+E12+F12+G12</f>
        <v>-37.88132052521745</v>
      </c>
      <c r="I12" s="87"/>
      <c r="J12" s="87"/>
      <c r="K12" s="87"/>
      <c r="L12" s="87"/>
      <c r="M12" s="87"/>
      <c r="N12" s="88"/>
      <c r="O12" s="88"/>
      <c r="P12" s="88"/>
      <c r="Q12" s="88"/>
      <c r="R12" s="88"/>
      <c r="S12" s="88"/>
    </row>
    <row r="13" ht="59.25" customHeight="1"/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Header>&amp;LAnnexe 15 - H 10- Cotation DGAS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14">
    <pageSetUpPr fitToPage="1"/>
  </sheetPr>
  <dimension ref="A1:T12"/>
  <sheetViews>
    <sheetView zoomScale="75" zoomScaleNormal="75" workbookViewId="0" topLeftCell="A6">
      <selection activeCell="B15" sqref="B15"/>
    </sheetView>
  </sheetViews>
  <sheetFormatPr defaultColWidth="11.421875" defaultRowHeight="12.75"/>
  <cols>
    <col min="1" max="1" width="8.421875" style="1" customWidth="1"/>
    <col min="2" max="2" width="42.8515625" style="38" customWidth="1"/>
    <col min="3" max="3" width="16.7109375" style="38" customWidth="1"/>
    <col min="4" max="4" width="15.00390625" style="38" customWidth="1"/>
    <col min="5" max="5" width="15.421875" style="38" customWidth="1"/>
    <col min="6" max="6" width="15.57421875" style="38" customWidth="1"/>
    <col min="7" max="7" width="14.00390625" style="38" customWidth="1"/>
    <col min="8" max="8" width="14.8515625" style="38" customWidth="1"/>
    <col min="9" max="9" width="8.421875" style="38" bestFit="1" customWidth="1"/>
    <col min="10" max="16384" width="8.421875" style="38" customWidth="1"/>
  </cols>
  <sheetData>
    <row r="1" ht="18.75">
      <c r="A1" s="94" t="s">
        <v>44</v>
      </c>
    </row>
    <row r="2" ht="16.5" thickBot="1"/>
    <row r="3" spans="2:20" ht="50.25" customHeight="1" thickBot="1">
      <c r="B3" s="2"/>
      <c r="C3" s="43" t="s">
        <v>29</v>
      </c>
      <c r="D3" s="43" t="s">
        <v>26</v>
      </c>
      <c r="E3" s="43" t="s">
        <v>30</v>
      </c>
      <c r="F3" s="43" t="s">
        <v>31</v>
      </c>
      <c r="G3" s="43" t="s">
        <v>27</v>
      </c>
      <c r="H3" s="95" t="s">
        <v>32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36" customHeight="1">
      <c r="A4" s="97" t="s">
        <v>33</v>
      </c>
      <c r="B4" s="98" t="s">
        <v>34</v>
      </c>
      <c r="C4" s="48">
        <f>'[5]fiche budgétaire'!B27</f>
        <v>184093.460208</v>
      </c>
      <c r="D4" s="48">
        <f>'[5]fiche budgétaire'!C27</f>
        <v>66437.865</v>
      </c>
      <c r="E4" s="48">
        <f>'[5]fiche budgétaire'!D27</f>
        <v>5203</v>
      </c>
      <c r="F4" s="48">
        <f>'[5]fiche budgétaire'!E27</f>
        <v>77000</v>
      </c>
      <c r="G4" s="48">
        <f>'[5]fiche budgétaire'!F27</f>
        <v>44000</v>
      </c>
      <c r="H4" s="48">
        <f>SUM(C4:G4)</f>
        <v>376734.325208</v>
      </c>
      <c r="I4" s="99"/>
      <c r="J4" s="99"/>
      <c r="K4" s="99"/>
      <c r="L4" s="99"/>
      <c r="M4" s="99"/>
      <c r="N4" s="99"/>
      <c r="O4" s="96"/>
      <c r="P4" s="96"/>
      <c r="Q4" s="96"/>
      <c r="R4" s="96"/>
      <c r="S4" s="96"/>
      <c r="T4" s="96"/>
    </row>
    <row r="5" spans="1:20" ht="45.75" customHeight="1" thickBot="1">
      <c r="A5" s="100" t="s">
        <v>35</v>
      </c>
      <c r="B5" s="101" t="s">
        <v>36</v>
      </c>
      <c r="C5" s="59">
        <f>'[5]fiche budgétaire'!B28</f>
        <v>176015.650104</v>
      </c>
      <c r="D5" s="59">
        <f>'[5]fiche budgétaire'!C28</f>
        <v>66076.4325</v>
      </c>
      <c r="E5" s="59">
        <f>'[5]fiche budgétaire'!D28</f>
        <v>5203</v>
      </c>
      <c r="F5" s="59">
        <f>'[5]fiche budgétaire'!E28</f>
        <v>73500</v>
      </c>
      <c r="G5" s="59">
        <f>'[5]fiche budgétaire'!F28</f>
        <v>42000</v>
      </c>
      <c r="H5" s="59">
        <f>SUM(C5:G5)</f>
        <v>362795.082604</v>
      </c>
      <c r="I5" s="99"/>
      <c r="J5" s="99"/>
      <c r="K5" s="99"/>
      <c r="L5" s="99"/>
      <c r="M5" s="99"/>
      <c r="N5" s="99"/>
      <c r="O5" s="96"/>
      <c r="P5" s="96"/>
      <c r="Q5" s="96"/>
      <c r="R5" s="96"/>
      <c r="S5" s="96"/>
      <c r="T5" s="96"/>
    </row>
    <row r="6" spans="1:20" ht="57.75" customHeight="1" thickBot="1">
      <c r="A6" s="102" t="s">
        <v>43</v>
      </c>
      <c r="B6" s="103" t="s">
        <v>40</v>
      </c>
      <c r="C6" s="104">
        <f>C7*1000000/C5/12</f>
        <v>110.39520390842175</v>
      </c>
      <c r="D6" s="104">
        <f>D7*1000000/D5/12</f>
        <v>129.25135253153505</v>
      </c>
      <c r="E6" s="104">
        <f>E7*1000000/E5/12</f>
        <v>52.77559442456524</v>
      </c>
      <c r="F6" s="104">
        <f>F7*1000000/F5/12</f>
        <v>83.40627465651744</v>
      </c>
      <c r="G6" s="104">
        <f>G7*1000000/G5/12</f>
        <v>65.09473641117346</v>
      </c>
      <c r="H6" s="105"/>
      <c r="I6" s="99"/>
      <c r="J6" s="99"/>
      <c r="K6" s="99"/>
      <c r="L6" s="99"/>
      <c r="M6" s="99"/>
      <c r="N6" s="99"/>
      <c r="O6" s="96"/>
      <c r="P6" s="96"/>
      <c r="Q6" s="96"/>
      <c r="R6" s="96"/>
      <c r="S6" s="96"/>
      <c r="T6" s="96"/>
    </row>
    <row r="7" spans="1:20" ht="51" customHeight="1" thickBot="1">
      <c r="A7" s="102" t="s">
        <v>0</v>
      </c>
      <c r="B7" s="106" t="s">
        <v>1</v>
      </c>
      <c r="C7" s="3">
        <f>'[5]TE-CEet TPSA- 136€'!S11/1000000</f>
        <v>233.17540301165394</v>
      </c>
      <c r="D7" s="3">
        <f>'[5]TE-CEet TPSA- 136€'!S9/1000000</f>
        <v>102.48561925300416</v>
      </c>
      <c r="E7" s="3">
        <f>C7*E4/C4/2</f>
        <v>3.2950970134921556</v>
      </c>
      <c r="F7" s="3">
        <f>'[5]Gér hosp-136'!R9/1000000</f>
        <v>73.56433424704838</v>
      </c>
      <c r="G7" s="3">
        <f>'[5]Grce priv-81'!R9/1000000</f>
        <v>32.807747151231425</v>
      </c>
      <c r="H7" s="3">
        <f>SUM(C7:G7)</f>
        <v>445.32820067643</v>
      </c>
      <c r="I7" s="99"/>
      <c r="J7" s="99"/>
      <c r="K7" s="99"/>
      <c r="L7" s="99"/>
      <c r="M7" s="99"/>
      <c r="N7" s="99"/>
      <c r="O7" s="96"/>
      <c r="P7" s="96"/>
      <c r="Q7" s="96"/>
      <c r="R7" s="96"/>
      <c r="S7" s="96"/>
      <c r="T7" s="96"/>
    </row>
    <row r="8" spans="1:20" ht="49.5" customHeight="1" thickBot="1">
      <c r="A8" s="107" t="s">
        <v>2</v>
      </c>
      <c r="B8" s="122" t="s">
        <v>49</v>
      </c>
      <c r="C8" s="108">
        <f>('[5]franchise MV seuil 1,4 SMIC'!B31+'[5]prél TE-TPSA au dessus 1,4SMIC'!T11)/1000000</f>
        <v>33.4220429028124</v>
      </c>
      <c r="D8" s="108">
        <f>('[5]franchise MV seuil 1,4 SMIC'!E31+'[5]prél TE-TPSA au dessus 1,4SMIC'!T9)/1000000</f>
        <v>3.5856521568955486</v>
      </c>
      <c r="E8" s="108">
        <f>C8*E4/C4</f>
        <v>0.9446011228582258</v>
      </c>
      <c r="F8" s="108">
        <f>('[5]Gér hosp-prél 1,4 SMIC-136'!R9+'[5]franchise MV seuil 1,4 SMIC'!F31)/1000000</f>
        <v>10.262999229591427</v>
      </c>
      <c r="G8" s="108">
        <f>('[5]Grce priv-prell 1,4 SMIC-81'!R9+'[5]franchise MV seuil 1,4 SMIC'!G31)/1000000</f>
        <v>10.7174702375316</v>
      </c>
      <c r="H8" s="108">
        <f>SUM(C8:G8)</f>
        <v>58.9327656496892</v>
      </c>
      <c r="I8" s="99"/>
      <c r="J8" s="99"/>
      <c r="K8" s="99"/>
      <c r="L8" s="99"/>
      <c r="M8" s="99"/>
      <c r="N8" s="99"/>
      <c r="O8" s="96"/>
      <c r="P8" s="96"/>
      <c r="Q8" s="96"/>
      <c r="R8" s="96"/>
      <c r="S8" s="96"/>
      <c r="T8" s="96"/>
    </row>
    <row r="9" spans="1:20" ht="39" customHeight="1">
      <c r="A9" s="109" t="s">
        <v>3</v>
      </c>
      <c r="B9" s="110" t="s">
        <v>4</v>
      </c>
      <c r="C9" s="111">
        <f aca="true" t="shared" si="0" ref="C9:H9">C7-C8</f>
        <v>199.75336010884155</v>
      </c>
      <c r="D9" s="111">
        <f t="shared" si="0"/>
        <v>98.89996709610861</v>
      </c>
      <c r="E9" s="111">
        <f t="shared" si="0"/>
        <v>2.3504958906339297</v>
      </c>
      <c r="F9" s="111">
        <f t="shared" si="0"/>
        <v>63.30133501745695</v>
      </c>
      <c r="G9" s="111">
        <f t="shared" si="0"/>
        <v>22.090276913699824</v>
      </c>
      <c r="H9" s="111">
        <f t="shared" si="0"/>
        <v>386.3954350267408</v>
      </c>
      <c r="I9" s="99"/>
      <c r="J9" s="99"/>
      <c r="K9" s="99"/>
      <c r="L9" s="99"/>
      <c r="M9" s="99"/>
      <c r="N9" s="99"/>
      <c r="O9" s="96"/>
      <c r="P9" s="96"/>
      <c r="Q9" s="96"/>
      <c r="R9" s="96"/>
      <c r="S9" s="96"/>
      <c r="T9" s="96"/>
    </row>
    <row r="10" spans="1:20" s="1" customFormat="1" ht="47.25" customHeight="1">
      <c r="A10" s="109" t="s">
        <v>41</v>
      </c>
      <c r="B10" s="82" t="s">
        <v>42</v>
      </c>
      <c r="C10" s="112">
        <f>'[5]fiche budgétaire'!B34/1000000</f>
        <v>167.06162164835968</v>
      </c>
      <c r="D10" s="112">
        <f>'[5]fiche budgétaire'!C34/1000000</f>
        <v>148.56689563526012</v>
      </c>
      <c r="E10" s="112"/>
      <c r="F10" s="112">
        <f>'[5]fiche budgétaire'!E34/1000000</f>
        <v>52.02709120366538</v>
      </c>
      <c r="G10" s="112"/>
      <c r="H10" s="112">
        <f>SUM(C10:G10)</f>
        <v>367.6556084872851</v>
      </c>
      <c r="I10" s="113"/>
      <c r="J10" s="113"/>
      <c r="K10" s="113"/>
      <c r="L10" s="113"/>
      <c r="M10" s="113"/>
      <c r="N10" s="113"/>
      <c r="O10" s="114"/>
      <c r="P10" s="114"/>
      <c r="Q10" s="114"/>
      <c r="R10" s="114"/>
      <c r="S10" s="114"/>
      <c r="T10" s="114"/>
    </row>
    <row r="11" spans="1:20" ht="51" customHeight="1" thickBot="1">
      <c r="A11" s="100" t="s">
        <v>5</v>
      </c>
      <c r="B11" s="115" t="s">
        <v>6</v>
      </c>
      <c r="C11" s="90">
        <f>C7-C10-C8</f>
        <v>32.691738460481865</v>
      </c>
      <c r="D11" s="90">
        <f>D7-D10-D8</f>
        <v>-49.66692853915151</v>
      </c>
      <c r="E11" s="90">
        <f>E7-E10-E8</f>
        <v>2.3504958906339297</v>
      </c>
      <c r="F11" s="90">
        <f>F7-F10-F8</f>
        <v>11.274243813791573</v>
      </c>
      <c r="G11" s="90">
        <f>G7-G10-G8</f>
        <v>22.090276913699824</v>
      </c>
      <c r="H11" s="90">
        <f>SUM(C11:G11)</f>
        <v>18.739826539455677</v>
      </c>
      <c r="I11" s="99"/>
      <c r="J11" s="99"/>
      <c r="K11" s="99"/>
      <c r="L11" s="99"/>
      <c r="M11" s="99"/>
      <c r="N11" s="99"/>
      <c r="O11" s="96"/>
      <c r="P11" s="96"/>
      <c r="Q11" s="96"/>
      <c r="R11" s="96"/>
      <c r="S11" s="96"/>
      <c r="T11" s="96"/>
    </row>
    <row r="12" spans="1:20" s="120" customFormat="1" ht="39.75" customHeight="1">
      <c r="A12" s="116"/>
      <c r="B12" s="92"/>
      <c r="C12" s="124"/>
      <c r="D12" s="93"/>
      <c r="E12" s="93"/>
      <c r="F12" s="93"/>
      <c r="G12" s="93"/>
      <c r="H12" s="117"/>
      <c r="I12" s="118"/>
      <c r="J12" s="118"/>
      <c r="K12" s="118"/>
      <c r="L12" s="118"/>
      <c r="M12" s="118"/>
      <c r="N12" s="118"/>
      <c r="O12" s="119"/>
      <c r="P12" s="119"/>
      <c r="Q12" s="119"/>
      <c r="R12" s="119"/>
      <c r="S12" s="119"/>
      <c r="T12" s="119"/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&amp;LH 1
&amp;"Arial,Gras"&amp;UANNEXE 11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13">
    <pageSetUpPr fitToPage="1"/>
  </sheetPr>
  <dimension ref="A1:T12"/>
  <sheetViews>
    <sheetView zoomScale="75" zoomScaleNormal="75" workbookViewId="0" topLeftCell="C7">
      <selection activeCell="B15" sqref="B15"/>
    </sheetView>
  </sheetViews>
  <sheetFormatPr defaultColWidth="11.421875" defaultRowHeight="12.75"/>
  <cols>
    <col min="1" max="1" width="9.8515625" style="1" customWidth="1"/>
    <col min="2" max="2" width="50.00390625" style="38" customWidth="1"/>
    <col min="3" max="3" width="16.7109375" style="38" customWidth="1"/>
    <col min="4" max="4" width="15.00390625" style="38" customWidth="1"/>
    <col min="5" max="5" width="15.421875" style="38" customWidth="1"/>
    <col min="6" max="6" width="15.57421875" style="38" customWidth="1"/>
    <col min="7" max="7" width="14.00390625" style="38" customWidth="1"/>
    <col min="8" max="8" width="14.8515625" style="38" customWidth="1"/>
    <col min="9" max="9" width="9.8515625" style="38" bestFit="1" customWidth="1"/>
    <col min="10" max="16384" width="9.8515625" style="38" customWidth="1"/>
  </cols>
  <sheetData>
    <row r="1" ht="18.75">
      <c r="A1" s="125"/>
    </row>
    <row r="2" ht="16.5" thickBot="1"/>
    <row r="3" spans="2:20" ht="50.25" customHeight="1" thickBot="1">
      <c r="B3" s="2"/>
      <c r="C3" s="43" t="s">
        <v>29</v>
      </c>
      <c r="D3" s="43" t="s">
        <v>26</v>
      </c>
      <c r="E3" s="43" t="s">
        <v>30</v>
      </c>
      <c r="F3" s="43" t="s">
        <v>31</v>
      </c>
      <c r="G3" s="43" t="s">
        <v>27</v>
      </c>
      <c r="H3" s="95" t="s">
        <v>32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36" customHeight="1">
      <c r="A4" s="97" t="s">
        <v>33</v>
      </c>
      <c r="B4" s="98" t="s">
        <v>34</v>
      </c>
      <c r="C4" s="48">
        <f>'[4]fiche budgétaire'!B27</f>
        <v>184093.460208</v>
      </c>
      <c r="D4" s="48">
        <f>'[4]fiche budgétaire'!C27</f>
        <v>66437.865</v>
      </c>
      <c r="E4" s="48">
        <f>'[4]fiche budgétaire'!D27</f>
        <v>5203</v>
      </c>
      <c r="F4" s="48">
        <f>'[4]fiche budgétaire'!E27</f>
        <v>77000</v>
      </c>
      <c r="G4" s="48">
        <f>'[4]fiche budgétaire'!F27</f>
        <v>44000</v>
      </c>
      <c r="H4" s="48">
        <f>SUM(C4:G4)</f>
        <v>376734.325208</v>
      </c>
      <c r="I4" s="99"/>
      <c r="J4" s="99"/>
      <c r="K4" s="99"/>
      <c r="L4" s="99"/>
      <c r="M4" s="99"/>
      <c r="N4" s="99"/>
      <c r="O4" s="96"/>
      <c r="P4" s="96"/>
      <c r="Q4" s="96"/>
      <c r="R4" s="96"/>
      <c r="S4" s="96"/>
      <c r="T4" s="96"/>
    </row>
    <row r="5" spans="1:20" ht="45.75" customHeight="1" thickBot="1">
      <c r="A5" s="100" t="s">
        <v>35</v>
      </c>
      <c r="B5" s="101" t="s">
        <v>36</v>
      </c>
      <c r="C5" s="59">
        <f>'[4]fiche budgétaire'!B28</f>
        <v>176015.650104</v>
      </c>
      <c r="D5" s="59">
        <f>'[4]fiche budgétaire'!C28</f>
        <v>66076.4325</v>
      </c>
      <c r="E5" s="59">
        <f>'[4]fiche budgétaire'!D28</f>
        <v>5203</v>
      </c>
      <c r="F5" s="59">
        <f>'[4]fiche budgétaire'!E28</f>
        <v>73500</v>
      </c>
      <c r="G5" s="59">
        <f>'[4]fiche budgétaire'!F28</f>
        <v>42000</v>
      </c>
      <c r="H5" s="59">
        <f>SUM(C5:G5)</f>
        <v>362795.082604</v>
      </c>
      <c r="I5" s="99"/>
      <c r="J5" s="99"/>
      <c r="K5" s="99"/>
      <c r="L5" s="99"/>
      <c r="M5" s="99"/>
      <c r="N5" s="99"/>
      <c r="O5" s="96"/>
      <c r="P5" s="96"/>
      <c r="Q5" s="96"/>
      <c r="R5" s="96"/>
      <c r="S5" s="96"/>
      <c r="T5" s="96"/>
    </row>
    <row r="6" spans="1:20" ht="57.75" customHeight="1" thickBot="1">
      <c r="A6" s="102" t="s">
        <v>43</v>
      </c>
      <c r="B6" s="103" t="s">
        <v>40</v>
      </c>
      <c r="C6" s="104">
        <f>C7*1000000/C5/12</f>
        <v>110.39520390842175</v>
      </c>
      <c r="D6" s="104">
        <f>D7*1000000/D5/12</f>
        <v>129.25135253153505</v>
      </c>
      <c r="E6" s="104">
        <f>E7*1000000/E5/12</f>
        <v>52.77559442456524</v>
      </c>
      <c r="F6" s="104">
        <f>F7*1000000/F5/12</f>
        <v>83.40627465651744</v>
      </c>
      <c r="G6" s="104">
        <f>G7*1000000/G5/12</f>
        <v>65.09473641117346</v>
      </c>
      <c r="H6" s="105"/>
      <c r="I6" s="99"/>
      <c r="J6" s="99"/>
      <c r="K6" s="99"/>
      <c r="L6" s="99"/>
      <c r="M6" s="99"/>
      <c r="N6" s="99"/>
      <c r="O6" s="96"/>
      <c r="P6" s="96"/>
      <c r="Q6" s="96"/>
      <c r="R6" s="96"/>
      <c r="S6" s="96"/>
      <c r="T6" s="96"/>
    </row>
    <row r="7" spans="1:20" ht="51" customHeight="1" thickBot="1">
      <c r="A7" s="102" t="s">
        <v>0</v>
      </c>
      <c r="B7" s="106" t="s">
        <v>1</v>
      </c>
      <c r="C7" s="3">
        <f>'[4]TE-CEet TPSA- 136€'!S11/1000000</f>
        <v>233.17540301165394</v>
      </c>
      <c r="D7" s="3">
        <f>'[4]TE-CEet TPSA- 136€'!S9/1000000</f>
        <v>102.48561925300416</v>
      </c>
      <c r="E7" s="3">
        <f>C7*E4/C4/2</f>
        <v>3.2950970134921556</v>
      </c>
      <c r="F7" s="3">
        <f>'[4]Gér hosp-136'!R9/1000000</f>
        <v>73.56433424704838</v>
      </c>
      <c r="G7" s="3">
        <f>'[4]Grce priv-81'!R9/1000000</f>
        <v>32.807747151231425</v>
      </c>
      <c r="H7" s="3">
        <f>SUM(C7:G7)</f>
        <v>445.32820067643</v>
      </c>
      <c r="I7" s="99"/>
      <c r="J7" s="99"/>
      <c r="K7" s="99"/>
      <c r="L7" s="99"/>
      <c r="M7" s="99"/>
      <c r="N7" s="99"/>
      <c r="O7" s="96"/>
      <c r="P7" s="96"/>
      <c r="Q7" s="96"/>
      <c r="R7" s="96"/>
      <c r="S7" s="96"/>
      <c r="T7" s="96"/>
    </row>
    <row r="8" spans="1:20" ht="49.5" customHeight="1">
      <c r="A8" s="107" t="s">
        <v>2</v>
      </c>
      <c r="B8" s="72" t="s">
        <v>48</v>
      </c>
      <c r="C8" s="108">
        <f>('[4]prélfranchise MV seuil 1,3 SMIC'!B31+'[4]prél TE-TPSA au dessus 1,3SMIC'!T11)/1000000</f>
        <v>39.378155900929926</v>
      </c>
      <c r="D8" s="108">
        <f>('[4]prélfranchise MV seuil 1,3 SMIC'!E31+'[4]prél TE-TPSA au dessus 1,3SMIC'!T9)/1000000</f>
        <v>4.24798739300153</v>
      </c>
      <c r="E8" s="108">
        <f>C8*E4/C4</f>
        <v>1.112937661778139</v>
      </c>
      <c r="F8" s="108">
        <f>('[4]Gér hosp-prél 1,4 SMIC-136'!R9+'[4]prélfranchise MV seuil 1,3 SMIC'!F31)/1000000</f>
        <v>12.088075142914455</v>
      </c>
      <c r="G8" s="108">
        <f>('[4]Grce priv-prell 1,4 SMIC-81'!R9+'[4]prélfranchise MV seuil 1,3 SMIC'!G31)/1000000</f>
        <v>12.554808305924704</v>
      </c>
      <c r="H8" s="108">
        <f>SUM(C8:G8)</f>
        <v>69.38196440454875</v>
      </c>
      <c r="I8" s="99"/>
      <c r="J8" s="99"/>
      <c r="K8" s="99"/>
      <c r="L8" s="99"/>
      <c r="M8" s="99"/>
      <c r="N8" s="99"/>
      <c r="O8" s="96"/>
      <c r="P8" s="96"/>
      <c r="Q8" s="96"/>
      <c r="R8" s="96"/>
      <c r="S8" s="96"/>
      <c r="T8" s="96"/>
    </row>
    <row r="9" spans="1:20" ht="39" customHeight="1">
      <c r="A9" s="109" t="s">
        <v>3</v>
      </c>
      <c r="B9" s="110" t="s">
        <v>4</v>
      </c>
      <c r="C9" s="111">
        <f aca="true" t="shared" si="0" ref="C9:H9">C7-C8</f>
        <v>193.79724711072402</v>
      </c>
      <c r="D9" s="111">
        <f t="shared" si="0"/>
        <v>98.23763186000264</v>
      </c>
      <c r="E9" s="111">
        <f t="shared" si="0"/>
        <v>2.1821593517140165</v>
      </c>
      <c r="F9" s="111">
        <f t="shared" si="0"/>
        <v>61.47625910413392</v>
      </c>
      <c r="G9" s="111">
        <f t="shared" si="0"/>
        <v>20.252938845306723</v>
      </c>
      <c r="H9" s="111">
        <f t="shared" si="0"/>
        <v>375.9462362718813</v>
      </c>
      <c r="I9" s="99"/>
      <c r="J9" s="99"/>
      <c r="K9" s="99"/>
      <c r="L9" s="99"/>
      <c r="M9" s="99"/>
      <c r="N9" s="99"/>
      <c r="O9" s="96"/>
      <c r="P9" s="96"/>
      <c r="Q9" s="96"/>
      <c r="R9" s="96"/>
      <c r="S9" s="96"/>
      <c r="T9" s="96"/>
    </row>
    <row r="10" spans="1:20" s="1" customFormat="1" ht="47.25" customHeight="1">
      <c r="A10" s="109" t="s">
        <v>41</v>
      </c>
      <c r="B10" s="82" t="s">
        <v>42</v>
      </c>
      <c r="C10" s="112">
        <f>'[4]fiche budgétaire'!B34/1000000</f>
        <v>167.06162164835968</v>
      </c>
      <c r="D10" s="112">
        <f>'[4]fiche budgétaire'!C34/1000000</f>
        <v>148.56689563526012</v>
      </c>
      <c r="E10" s="112"/>
      <c r="F10" s="112">
        <f>'[4]fiche budgétaire'!E34/1000000</f>
        <v>52.02709120366538</v>
      </c>
      <c r="G10" s="112"/>
      <c r="H10" s="112">
        <f>SUM(C10:G10)</f>
        <v>367.6556084872851</v>
      </c>
      <c r="I10" s="113"/>
      <c r="J10" s="113"/>
      <c r="K10" s="113"/>
      <c r="L10" s="113"/>
      <c r="M10" s="113"/>
      <c r="N10" s="113"/>
      <c r="O10" s="114"/>
      <c r="P10" s="114"/>
      <c r="Q10" s="114"/>
      <c r="R10" s="114"/>
      <c r="S10" s="114"/>
      <c r="T10" s="114"/>
    </row>
    <row r="11" spans="1:20" ht="51" customHeight="1" thickBot="1">
      <c r="A11" s="100" t="s">
        <v>5</v>
      </c>
      <c r="B11" s="115" t="s">
        <v>6</v>
      </c>
      <c r="C11" s="90">
        <f>C7-C10-C8</f>
        <v>26.73562546236434</v>
      </c>
      <c r="D11" s="90">
        <f>D7-D10-D8</f>
        <v>-50.329263775257495</v>
      </c>
      <c r="E11" s="90">
        <f>E7-E10-E8</f>
        <v>2.1821593517140165</v>
      </c>
      <c r="F11" s="90">
        <f>F7-F10-F8</f>
        <v>9.449167900468545</v>
      </c>
      <c r="G11" s="90">
        <f>G7-G10-G8</f>
        <v>20.252938845306723</v>
      </c>
      <c r="H11" s="90">
        <f>SUM(C11:G11)</f>
        <v>8.29062778459613</v>
      </c>
      <c r="I11" s="99"/>
      <c r="J11" s="99"/>
      <c r="K11" s="99"/>
      <c r="L11" s="99"/>
      <c r="M11" s="99"/>
      <c r="N11" s="99"/>
      <c r="O11" s="96"/>
      <c r="P11" s="96"/>
      <c r="Q11" s="96"/>
      <c r="R11" s="96"/>
      <c r="S11" s="96"/>
      <c r="T11" s="96"/>
    </row>
    <row r="12" spans="1:20" s="120" customFormat="1" ht="39.75" customHeight="1">
      <c r="A12" s="116"/>
      <c r="B12" s="92"/>
      <c r="C12" s="124"/>
      <c r="D12" s="93"/>
      <c r="E12" s="93"/>
      <c r="F12" s="93"/>
      <c r="G12" s="93"/>
      <c r="H12" s="117"/>
      <c r="I12" s="118"/>
      <c r="J12" s="118"/>
      <c r="K12" s="118"/>
      <c r="L12" s="118"/>
      <c r="M12" s="118"/>
      <c r="N12" s="118"/>
      <c r="O12" s="119"/>
      <c r="P12" s="119"/>
      <c r="Q12" s="119"/>
      <c r="R12" s="119"/>
      <c r="S12" s="119"/>
      <c r="T12" s="119"/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5" r:id="rId1"/>
  <headerFooter alignWithMargins="0">
    <oddHeader>&amp;LH 2
&amp;"Arial,Gras"&amp;UANNEXE 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12">
    <pageSetUpPr fitToPage="1"/>
  </sheetPr>
  <dimension ref="A1:T12"/>
  <sheetViews>
    <sheetView zoomScale="75" zoomScaleNormal="75" workbookViewId="0" topLeftCell="B7">
      <selection activeCell="B15" sqref="B15"/>
    </sheetView>
  </sheetViews>
  <sheetFormatPr defaultColWidth="11.421875" defaultRowHeight="12.75"/>
  <cols>
    <col min="1" max="1" width="9.8515625" style="1" customWidth="1"/>
    <col min="2" max="2" width="50.00390625" style="38" customWidth="1"/>
    <col min="3" max="3" width="16.7109375" style="38" customWidth="1"/>
    <col min="4" max="4" width="15.00390625" style="38" customWidth="1"/>
    <col min="5" max="5" width="15.421875" style="38" customWidth="1"/>
    <col min="6" max="6" width="15.57421875" style="38" customWidth="1"/>
    <col min="7" max="7" width="14.00390625" style="38" customWidth="1"/>
    <col min="8" max="8" width="14.8515625" style="38" customWidth="1"/>
    <col min="9" max="9" width="9.8515625" style="38" bestFit="1" customWidth="1"/>
    <col min="10" max="16384" width="9.8515625" style="38" customWidth="1"/>
  </cols>
  <sheetData>
    <row r="1" ht="18.75">
      <c r="A1" s="94" t="s">
        <v>44</v>
      </c>
    </row>
    <row r="2" ht="16.5" thickBot="1"/>
    <row r="3" spans="2:20" ht="50.25" customHeight="1" thickBot="1">
      <c r="B3" s="2"/>
      <c r="C3" s="43" t="s">
        <v>29</v>
      </c>
      <c r="D3" s="43" t="s">
        <v>26</v>
      </c>
      <c r="E3" s="43" t="s">
        <v>30</v>
      </c>
      <c r="F3" s="43" t="s">
        <v>31</v>
      </c>
      <c r="G3" s="43" t="s">
        <v>27</v>
      </c>
      <c r="H3" s="95" t="s">
        <v>32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36" customHeight="1">
      <c r="A4" s="97" t="s">
        <v>33</v>
      </c>
      <c r="B4" s="98" t="s">
        <v>34</v>
      </c>
      <c r="C4" s="48">
        <f>'[3]fiche budgétaire'!B27</f>
        <v>184093.460208</v>
      </c>
      <c r="D4" s="48">
        <f>'[3]fiche budgétaire'!C27</f>
        <v>66437.865</v>
      </c>
      <c r="E4" s="48">
        <f>'[3]fiche budgétaire'!D27</f>
        <v>5203</v>
      </c>
      <c r="F4" s="48">
        <f>'[3]fiche budgétaire'!E27</f>
        <v>77000</v>
      </c>
      <c r="G4" s="48">
        <f>'[3]fiche budgétaire'!F27</f>
        <v>44000</v>
      </c>
      <c r="H4" s="48">
        <f>SUM(C4:G4)</f>
        <v>376734.325208</v>
      </c>
      <c r="I4" s="99"/>
      <c r="J4" s="99"/>
      <c r="K4" s="99"/>
      <c r="L4" s="99"/>
      <c r="M4" s="99"/>
      <c r="N4" s="99"/>
      <c r="O4" s="96"/>
      <c r="P4" s="96"/>
      <c r="Q4" s="96"/>
      <c r="R4" s="96"/>
      <c r="S4" s="96"/>
      <c r="T4" s="96"/>
    </row>
    <row r="5" spans="1:20" ht="45.75" customHeight="1" thickBot="1">
      <c r="A5" s="100" t="s">
        <v>35</v>
      </c>
      <c r="B5" s="101" t="s">
        <v>36</v>
      </c>
      <c r="C5" s="59">
        <f>'[3]fiche budgétaire'!B28</f>
        <v>176015.650104</v>
      </c>
      <c r="D5" s="59">
        <f>'[3]fiche budgétaire'!C28</f>
        <v>66076.4325</v>
      </c>
      <c r="E5" s="59">
        <f>'[3]fiche budgétaire'!D28</f>
        <v>5203</v>
      </c>
      <c r="F5" s="59">
        <f>'[3]fiche budgétaire'!E28</f>
        <v>73500</v>
      </c>
      <c r="G5" s="59">
        <f>'[3]fiche budgétaire'!F28</f>
        <v>42000</v>
      </c>
      <c r="H5" s="59">
        <f>'[3]fiche budgétaire'!G28</f>
        <v>362795.082604</v>
      </c>
      <c r="I5" s="99"/>
      <c r="J5" s="99"/>
      <c r="K5" s="99"/>
      <c r="L5" s="99"/>
      <c r="M5" s="99"/>
      <c r="N5" s="99"/>
      <c r="O5" s="96"/>
      <c r="P5" s="96"/>
      <c r="Q5" s="96"/>
      <c r="R5" s="96"/>
      <c r="S5" s="96"/>
      <c r="T5" s="96"/>
    </row>
    <row r="6" spans="1:20" ht="57.75" customHeight="1" thickBot="1">
      <c r="A6" s="102" t="s">
        <v>43</v>
      </c>
      <c r="B6" s="103" t="s">
        <v>40</v>
      </c>
      <c r="C6" s="104">
        <f>C7*1000000/C5/12</f>
        <v>110.39520390842175</v>
      </c>
      <c r="D6" s="104">
        <f>D7*1000000/D5/12</f>
        <v>129.25135253153505</v>
      </c>
      <c r="E6" s="104">
        <f>E7*1000000/E5/12</f>
        <v>52.77559442456524</v>
      </c>
      <c r="F6" s="104">
        <f>F7*1000000/F5/12</f>
        <v>83.40627465651744</v>
      </c>
      <c r="G6" s="104">
        <f>G7*1000000/G5/12</f>
        <v>65.09473641117346</v>
      </c>
      <c r="H6" s="105"/>
      <c r="I6" s="99"/>
      <c r="J6" s="99"/>
      <c r="K6" s="99"/>
      <c r="L6" s="99"/>
      <c r="M6" s="99"/>
      <c r="N6" s="99"/>
      <c r="O6" s="96"/>
      <c r="P6" s="96"/>
      <c r="Q6" s="96"/>
      <c r="R6" s="96"/>
      <c r="S6" s="96"/>
      <c r="T6" s="96"/>
    </row>
    <row r="7" spans="1:20" ht="51" customHeight="1" thickBot="1">
      <c r="A7" s="102" t="s">
        <v>0</v>
      </c>
      <c r="B7" s="106" t="s">
        <v>1</v>
      </c>
      <c r="C7" s="3">
        <f>'[3]TE-CEet TPSA- 136€'!S11/1000000</f>
        <v>233.17540301165394</v>
      </c>
      <c r="D7" s="3">
        <f>'[3]TE-CEet TPSA- 136€'!S9/1000000</f>
        <v>102.48561925300416</v>
      </c>
      <c r="E7" s="3">
        <f>C7*E4/C4/2</f>
        <v>3.2950970134921556</v>
      </c>
      <c r="F7" s="3">
        <f>'[3]Gér hosp-136'!R9/1000000</f>
        <v>73.56433424704838</v>
      </c>
      <c r="G7" s="3">
        <f>'[3]Grce priv-136'!R9/1000000</f>
        <v>32.807747151231425</v>
      </c>
      <c r="H7" s="3">
        <f>SUM(C7:G7)</f>
        <v>445.32820067643</v>
      </c>
      <c r="I7" s="99"/>
      <c r="J7" s="99"/>
      <c r="K7" s="99"/>
      <c r="L7" s="99"/>
      <c r="M7" s="99"/>
      <c r="N7" s="99"/>
      <c r="O7" s="96"/>
      <c r="P7" s="96"/>
      <c r="Q7" s="96"/>
      <c r="R7" s="96"/>
      <c r="S7" s="96"/>
      <c r="T7" s="96"/>
    </row>
    <row r="8" spans="1:20" ht="49.5" customHeight="1">
      <c r="A8" s="107" t="s">
        <v>2</v>
      </c>
      <c r="B8" s="72" t="s">
        <v>47</v>
      </c>
      <c r="C8" s="108">
        <f>('[3]franchise MV seuil 1,2 SMIC'!B31+'[3]prél TE-TPSA au dessus 1,4SMIC'!T11)/1000000</f>
        <v>42.7394345349679</v>
      </c>
      <c r="D8" s="108">
        <f>('[3]franchise MV seuil 1,2 SMIC'!E31+'[3]prél TE-TPSA au dessus 1,4SMIC'!T9)/1000000</f>
        <v>4.87793563565358</v>
      </c>
      <c r="E8" s="108">
        <f>C8*E4/C4</f>
        <v>1.2079368687740841</v>
      </c>
      <c r="F8" s="108">
        <f>('[3]Gér hosp-prél 1,4 SMIC-136'!R9+'[3]franchise MV seuil 1,2 SMIC'!F31)/1000000</f>
        <v>13.12696833558404</v>
      </c>
      <c r="G8" s="108">
        <f>('[3]Grce priv-prell 1,4 SMIC-136'!R9+'[3]franchise MV seuil 1,2 SMIC'!G31)/1000000</f>
        <v>12.708447672735153</v>
      </c>
      <c r="H8" s="108">
        <f>SUM(C8:G8)</f>
        <v>74.66072304771475</v>
      </c>
      <c r="I8" s="99"/>
      <c r="J8" s="99"/>
      <c r="K8" s="99"/>
      <c r="L8" s="99"/>
      <c r="M8" s="99"/>
      <c r="N8" s="99"/>
      <c r="O8" s="96"/>
      <c r="P8" s="96"/>
      <c r="Q8" s="96"/>
      <c r="R8" s="96"/>
      <c r="S8" s="96"/>
      <c r="T8" s="96"/>
    </row>
    <row r="9" spans="1:20" ht="39" customHeight="1">
      <c r="A9" s="109" t="s">
        <v>3</v>
      </c>
      <c r="B9" s="110" t="s">
        <v>4</v>
      </c>
      <c r="C9" s="111">
        <f aca="true" t="shared" si="0" ref="C9:H9">C7-C8</f>
        <v>190.43596847668604</v>
      </c>
      <c r="D9" s="111">
        <f t="shared" si="0"/>
        <v>97.60768361735057</v>
      </c>
      <c r="E9" s="111">
        <f t="shared" si="0"/>
        <v>2.087160144718071</v>
      </c>
      <c r="F9" s="111">
        <f t="shared" si="0"/>
        <v>60.43736591146434</v>
      </c>
      <c r="G9" s="111">
        <f t="shared" si="0"/>
        <v>20.09929947849627</v>
      </c>
      <c r="H9" s="111">
        <f t="shared" si="0"/>
        <v>370.66747762871523</v>
      </c>
      <c r="I9" s="99"/>
      <c r="J9" s="99"/>
      <c r="K9" s="99"/>
      <c r="L9" s="99"/>
      <c r="M9" s="99"/>
      <c r="N9" s="99"/>
      <c r="O9" s="96"/>
      <c r="P9" s="96"/>
      <c r="Q9" s="96"/>
      <c r="R9" s="96"/>
      <c r="S9" s="96"/>
      <c r="T9" s="96"/>
    </row>
    <row r="10" spans="1:20" s="1" customFormat="1" ht="47.25" customHeight="1">
      <c r="A10" s="109" t="s">
        <v>41</v>
      </c>
      <c r="B10" s="82" t="s">
        <v>42</v>
      </c>
      <c r="C10" s="112">
        <f>'[3]fiche budgétaire'!B34/1000000</f>
        <v>167.06162164835968</v>
      </c>
      <c r="D10" s="112">
        <f>'[3]fiche budgétaire'!C34/1000000</f>
        <v>148.56689563526012</v>
      </c>
      <c r="E10" s="112"/>
      <c r="F10" s="112">
        <f>'[3]fiche budgétaire'!E34/1000000</f>
        <v>52.02709120366538</v>
      </c>
      <c r="G10" s="112"/>
      <c r="H10" s="112">
        <f>SUM(C10:G10)</f>
        <v>367.6556084872851</v>
      </c>
      <c r="I10" s="113"/>
      <c r="J10" s="113"/>
      <c r="K10" s="113"/>
      <c r="L10" s="113"/>
      <c r="M10" s="113"/>
      <c r="N10" s="113"/>
      <c r="O10" s="114"/>
      <c r="P10" s="114"/>
      <c r="Q10" s="114"/>
      <c r="R10" s="114"/>
      <c r="S10" s="114"/>
      <c r="T10" s="114"/>
    </row>
    <row r="11" spans="1:20" ht="51" customHeight="1" thickBot="1">
      <c r="A11" s="100" t="s">
        <v>5</v>
      </c>
      <c r="B11" s="115" t="s">
        <v>6</v>
      </c>
      <c r="C11" s="90">
        <f>C7-C10-C8</f>
        <v>23.374346828326367</v>
      </c>
      <c r="D11" s="90">
        <f>D7-D10-D8</f>
        <v>-50.95921201790954</v>
      </c>
      <c r="E11" s="90">
        <f>E7-E10-E8</f>
        <v>2.087160144718071</v>
      </c>
      <c r="F11" s="90">
        <f>F7-F10-F8</f>
        <v>8.41027470779896</v>
      </c>
      <c r="G11" s="90">
        <f>G7-G10-G8</f>
        <v>20.09929947849627</v>
      </c>
      <c r="H11" s="90">
        <f>SUM(C11:G11)</f>
        <v>3.0118691414301253</v>
      </c>
      <c r="I11" s="99"/>
      <c r="J11" s="99"/>
      <c r="K11" s="99"/>
      <c r="L11" s="99"/>
      <c r="M11" s="99"/>
      <c r="N11" s="99"/>
      <c r="O11" s="96"/>
      <c r="P11" s="96"/>
      <c r="Q11" s="96"/>
      <c r="R11" s="96"/>
      <c r="S11" s="96"/>
      <c r="T11" s="96"/>
    </row>
    <row r="12" spans="1:20" s="120" customFormat="1" ht="39.75" customHeight="1">
      <c r="A12" s="116"/>
      <c r="B12" s="92"/>
      <c r="C12" s="126"/>
      <c r="D12" s="93"/>
      <c r="E12" s="93"/>
      <c r="F12" s="93"/>
      <c r="G12" s="93"/>
      <c r="H12" s="117"/>
      <c r="I12" s="118"/>
      <c r="J12" s="118"/>
      <c r="K12" s="118"/>
      <c r="L12" s="118"/>
      <c r="M12" s="118"/>
      <c r="N12" s="118"/>
      <c r="O12" s="119"/>
      <c r="P12" s="119"/>
      <c r="Q12" s="119"/>
      <c r="R12" s="119"/>
      <c r="S12" s="119"/>
      <c r="T12" s="119"/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&amp;LH 3
&amp;"Arial,Gras"&amp;UANNEXE 11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1">
    <pageSetUpPr fitToPage="1"/>
  </sheetPr>
  <dimension ref="A1:T12"/>
  <sheetViews>
    <sheetView zoomScale="75" zoomScaleNormal="75" workbookViewId="0" topLeftCell="B5">
      <selection activeCell="B15" sqref="B15"/>
    </sheetView>
  </sheetViews>
  <sheetFormatPr defaultColWidth="11.421875" defaultRowHeight="12.75"/>
  <cols>
    <col min="1" max="1" width="9.8515625" style="1" customWidth="1"/>
    <col min="2" max="2" width="50.00390625" style="38" customWidth="1"/>
    <col min="3" max="3" width="16.7109375" style="38" customWidth="1"/>
    <col min="4" max="4" width="15.00390625" style="38" customWidth="1"/>
    <col min="5" max="5" width="15.421875" style="38" customWidth="1"/>
    <col min="6" max="6" width="15.57421875" style="38" customWidth="1"/>
    <col min="7" max="7" width="14.00390625" style="38" customWidth="1"/>
    <col min="8" max="8" width="14.8515625" style="38" customWidth="1"/>
    <col min="9" max="9" width="9.8515625" style="38" bestFit="1" customWidth="1"/>
    <col min="10" max="16384" width="9.8515625" style="38" customWidth="1"/>
  </cols>
  <sheetData>
    <row r="1" ht="18.75">
      <c r="A1" s="94" t="s">
        <v>44</v>
      </c>
    </row>
    <row r="2" ht="16.5" thickBot="1"/>
    <row r="3" spans="2:20" ht="50.25" customHeight="1" thickBot="1">
      <c r="B3" s="2"/>
      <c r="C3" s="43" t="s">
        <v>29</v>
      </c>
      <c r="D3" s="43" t="s">
        <v>26</v>
      </c>
      <c r="E3" s="43" t="s">
        <v>30</v>
      </c>
      <c r="F3" s="43" t="s">
        <v>31</v>
      </c>
      <c r="G3" s="43" t="s">
        <v>27</v>
      </c>
      <c r="H3" s="95" t="s">
        <v>32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36" customHeight="1">
      <c r="A4" s="97" t="s">
        <v>33</v>
      </c>
      <c r="B4" s="98" t="s">
        <v>34</v>
      </c>
      <c r="C4" s="48">
        <f>'[1]fiche budgétaire'!B27</f>
        <v>184093.460208</v>
      </c>
      <c r="D4" s="48">
        <f>'[1]fiche budgétaire'!D27</f>
        <v>66437.865</v>
      </c>
      <c r="E4" s="48">
        <f>'[1]fiche budgétaire'!E27</f>
        <v>5203</v>
      </c>
      <c r="F4" s="48">
        <f>'[1]fiche budgétaire'!F27</f>
        <v>77000</v>
      </c>
      <c r="G4" s="48">
        <f>'[1]fiche budgétaire'!G27</f>
        <v>44000</v>
      </c>
      <c r="H4" s="48">
        <f>SUM(C4:G4)</f>
        <v>376734.325208</v>
      </c>
      <c r="I4" s="99"/>
      <c r="J4" s="99"/>
      <c r="K4" s="99"/>
      <c r="L4" s="99"/>
      <c r="M4" s="99"/>
      <c r="N4" s="99"/>
      <c r="O4" s="96"/>
      <c r="P4" s="96"/>
      <c r="Q4" s="96"/>
      <c r="R4" s="96"/>
      <c r="S4" s="96"/>
      <c r="T4" s="96"/>
    </row>
    <row r="5" spans="1:20" ht="45.75" customHeight="1" thickBot="1">
      <c r="A5" s="100" t="s">
        <v>35</v>
      </c>
      <c r="B5" s="101" t="s">
        <v>36</v>
      </c>
      <c r="C5" s="59">
        <f>'[1]fiche budgétaire'!B28</f>
        <v>176015.650104</v>
      </c>
      <c r="D5" s="59">
        <f>'[1]fiche budgétaire'!D28</f>
        <v>66076.4325</v>
      </c>
      <c r="E5" s="59">
        <f>'[1]fiche budgétaire'!E28</f>
        <v>5203</v>
      </c>
      <c r="F5" s="59">
        <f>'[1]fiche budgétaire'!F28</f>
        <v>73500</v>
      </c>
      <c r="G5" s="59">
        <f>'[1]fiche budgétaire'!G28</f>
        <v>42000</v>
      </c>
      <c r="H5" s="59">
        <f>SUM(C5:G5)</f>
        <v>362795.082604</v>
      </c>
      <c r="I5" s="99"/>
      <c r="J5" s="99"/>
      <c r="K5" s="99"/>
      <c r="L5" s="99"/>
      <c r="M5" s="99"/>
      <c r="N5" s="99"/>
      <c r="O5" s="96"/>
      <c r="P5" s="96"/>
      <c r="Q5" s="96"/>
      <c r="R5" s="96"/>
      <c r="S5" s="96"/>
      <c r="T5" s="96"/>
    </row>
    <row r="6" spans="1:20" ht="57.75" customHeight="1" thickBot="1">
      <c r="A6" s="102" t="s">
        <v>43</v>
      </c>
      <c r="B6" s="103" t="s">
        <v>40</v>
      </c>
      <c r="C6" s="104">
        <f>C7*1000000/C5/12</f>
        <v>110.39520390842175</v>
      </c>
      <c r="D6" s="104">
        <f>D7*1000000/D5/12</f>
        <v>129.25135253153505</v>
      </c>
      <c r="E6" s="104">
        <f>E7*1000000/E5/12</f>
        <v>52.77559442456524</v>
      </c>
      <c r="F6" s="104">
        <f>F7*1000000/F5/12</f>
        <v>83.40627465651744</v>
      </c>
      <c r="G6" s="104">
        <f>G7*1000000/G5/12</f>
        <v>65.09473641117346</v>
      </c>
      <c r="H6" s="105"/>
      <c r="I6" s="99"/>
      <c r="J6" s="99"/>
      <c r="K6" s="99"/>
      <c r="L6" s="99"/>
      <c r="M6" s="99"/>
      <c r="N6" s="99"/>
      <c r="O6" s="96"/>
      <c r="P6" s="96"/>
      <c r="Q6" s="96"/>
      <c r="R6" s="96"/>
      <c r="S6" s="96"/>
      <c r="T6" s="96"/>
    </row>
    <row r="7" spans="1:20" ht="51" customHeight="1" thickBot="1">
      <c r="A7" s="102" t="s">
        <v>0</v>
      </c>
      <c r="B7" s="106" t="s">
        <v>1</v>
      </c>
      <c r="C7" s="3">
        <f>'[1]TE-CEet TPSA- 136€'!S11/1000000</f>
        <v>233.17540301165394</v>
      </c>
      <c r="D7" s="3">
        <f>'[1]TE-CEet TPSA- 136€'!S9/1000000</f>
        <v>102.48561925300416</v>
      </c>
      <c r="E7" s="3">
        <f>C7*E4/C4/2</f>
        <v>3.2950970134921556</v>
      </c>
      <c r="F7" s="3">
        <f>'[1]Gér hosp-136'!R9/1000000</f>
        <v>73.56433424704838</v>
      </c>
      <c r="G7" s="3">
        <f>'[1]Grce priv-81'!R9/1000000</f>
        <v>32.807747151231425</v>
      </c>
      <c r="H7" s="3">
        <f>SUM(C7:G7)</f>
        <v>445.32820067643</v>
      </c>
      <c r="I7" s="99"/>
      <c r="J7" s="99"/>
      <c r="K7" s="99"/>
      <c r="L7" s="99"/>
      <c r="M7" s="99"/>
      <c r="N7" s="99"/>
      <c r="O7" s="96"/>
      <c r="P7" s="96"/>
      <c r="Q7" s="96"/>
      <c r="R7" s="96"/>
      <c r="S7" s="96"/>
      <c r="T7" s="96"/>
    </row>
    <row r="8" spans="1:20" ht="49.5" customHeight="1">
      <c r="A8" s="107" t="s">
        <v>2</v>
      </c>
      <c r="B8" s="121" t="s">
        <v>45</v>
      </c>
      <c r="C8" s="108">
        <f>('[1]Prélev Exo MV seuil 1,4 SMIC'!B31+'[1]prél TE-TPSA au dessus 1,4SMIC'!T11)/1000000</f>
        <v>47.721714134065664</v>
      </c>
      <c r="D8" s="108">
        <f>('[1]Prélev Exo MV seuil 1,4 SMIC'!E31+'[1]prél TE-TPSA au dessus 1,4SMIC'!T9)/1000000</f>
        <v>5.400448513551923</v>
      </c>
      <c r="E8" s="108">
        <f>C8*E4/C4</f>
        <v>1.3487501313680759</v>
      </c>
      <c r="F8" s="108">
        <f>('[1]Gér hosp-prél 1,4 SMIC-136'!R9+'[1]Prélev Exo MV seuil 1,4 SMIC'!F31)/1000000</f>
        <v>14.5953071435542</v>
      </c>
      <c r="G8" s="108">
        <f>('[1]Grce priv-prell 1,4 SMIC-81'!R9+'[1]Prélev Exo MV seuil 1,4 SMIC'!G31)/1000000</f>
        <v>15.524876483936824</v>
      </c>
      <c r="H8" s="108">
        <f>SUM(C8:G8)</f>
        <v>84.59109640647668</v>
      </c>
      <c r="I8" s="99"/>
      <c r="J8" s="99"/>
      <c r="K8" s="99"/>
      <c r="L8" s="99"/>
      <c r="M8" s="99"/>
      <c r="N8" s="99"/>
      <c r="O8" s="96"/>
      <c r="P8" s="96"/>
      <c r="Q8" s="96"/>
      <c r="R8" s="96"/>
      <c r="S8" s="96"/>
      <c r="T8" s="96"/>
    </row>
    <row r="9" spans="1:20" ht="39" customHeight="1">
      <c r="A9" s="109" t="s">
        <v>3</v>
      </c>
      <c r="B9" s="110" t="s">
        <v>4</v>
      </c>
      <c r="C9" s="111">
        <f aca="true" t="shared" si="0" ref="C9:H9">C7-C8</f>
        <v>185.45368887758826</v>
      </c>
      <c r="D9" s="111">
        <f t="shared" si="0"/>
        <v>97.08517073945224</v>
      </c>
      <c r="E9" s="111">
        <f t="shared" si="0"/>
        <v>1.9463468821240797</v>
      </c>
      <c r="F9" s="111">
        <f t="shared" si="0"/>
        <v>58.96902710349418</v>
      </c>
      <c r="G9" s="111">
        <f t="shared" si="0"/>
        <v>17.282870667294603</v>
      </c>
      <c r="H9" s="111">
        <f t="shared" si="0"/>
        <v>360.7371042699533</v>
      </c>
      <c r="I9" s="99"/>
      <c r="J9" s="99"/>
      <c r="K9" s="99"/>
      <c r="L9" s="99"/>
      <c r="M9" s="99"/>
      <c r="N9" s="99"/>
      <c r="O9" s="96"/>
      <c r="P9" s="96"/>
      <c r="Q9" s="96"/>
      <c r="R9" s="96"/>
      <c r="S9" s="96"/>
      <c r="T9" s="96"/>
    </row>
    <row r="10" spans="1:20" s="1" customFormat="1" ht="47.25" customHeight="1">
      <c r="A10" s="109" t="s">
        <v>41</v>
      </c>
      <c r="B10" s="82" t="s">
        <v>42</v>
      </c>
      <c r="C10" s="112">
        <f>'[1]fiche budgétaire'!B34/1000000</f>
        <v>167.06162164835968</v>
      </c>
      <c r="D10" s="112">
        <f>'[1]fiche budgétaire'!D34/1000000</f>
        <v>148.56689563526012</v>
      </c>
      <c r="E10" s="112"/>
      <c r="F10" s="112">
        <f>'[1]fiche budgétaire'!F34/1000000</f>
        <v>52.02709120366538</v>
      </c>
      <c r="G10" s="112"/>
      <c r="H10" s="112">
        <f>SUM(C10:G10)</f>
        <v>367.6556084872851</v>
      </c>
      <c r="I10" s="113"/>
      <c r="J10" s="113"/>
      <c r="K10" s="113"/>
      <c r="L10" s="113"/>
      <c r="M10" s="113"/>
      <c r="N10" s="113"/>
      <c r="O10" s="114"/>
      <c r="P10" s="114"/>
      <c r="Q10" s="114"/>
      <c r="R10" s="114"/>
      <c r="S10" s="114"/>
      <c r="T10" s="114"/>
    </row>
    <row r="11" spans="1:20" ht="51" customHeight="1" thickBot="1">
      <c r="A11" s="100" t="s">
        <v>5</v>
      </c>
      <c r="B11" s="115" t="s">
        <v>6</v>
      </c>
      <c r="C11" s="90">
        <f>C7-C10-C8</f>
        <v>18.3920672292286</v>
      </c>
      <c r="D11" s="90">
        <f>D7-D10-D8</f>
        <v>-51.481724895807886</v>
      </c>
      <c r="E11" s="90">
        <f>E7-E10-E8</f>
        <v>1.9463468821240797</v>
      </c>
      <c r="F11" s="90">
        <f>F7-F10-F8</f>
        <v>6.941935899828801</v>
      </c>
      <c r="G11" s="90">
        <f>G7-G10-G8</f>
        <v>17.282870667294603</v>
      </c>
      <c r="H11" s="90">
        <f>SUM(C11:G11)</f>
        <v>-6.918504217331801</v>
      </c>
      <c r="I11" s="99"/>
      <c r="J11" s="99"/>
      <c r="K11" s="99"/>
      <c r="L11" s="99"/>
      <c r="M11" s="99"/>
      <c r="N11" s="99"/>
      <c r="O11" s="96"/>
      <c r="P11" s="96"/>
      <c r="Q11" s="96"/>
      <c r="R11" s="96"/>
      <c r="S11" s="96"/>
      <c r="T11" s="96"/>
    </row>
    <row r="12" spans="1:20" s="120" customFormat="1" ht="39.75" customHeight="1">
      <c r="A12" s="116"/>
      <c r="B12" s="92"/>
      <c r="C12" s="93"/>
      <c r="D12" s="93"/>
      <c r="E12" s="93"/>
      <c r="F12" s="93"/>
      <c r="G12" s="93"/>
      <c r="H12" s="117"/>
      <c r="I12" s="118"/>
      <c r="J12" s="118"/>
      <c r="K12" s="118"/>
      <c r="L12" s="118"/>
      <c r="M12" s="118"/>
      <c r="N12" s="118"/>
      <c r="O12" s="119"/>
      <c r="P12" s="119"/>
      <c r="Q12" s="119"/>
      <c r="R12" s="119"/>
      <c r="S12" s="119"/>
      <c r="T12" s="119"/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&amp;LH 4
&amp;"Arial,Gras"&amp;UANNEXE 11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11">
    <pageSetUpPr fitToPage="1"/>
  </sheetPr>
  <dimension ref="A1:T12"/>
  <sheetViews>
    <sheetView zoomScale="75" zoomScaleNormal="75" workbookViewId="0" topLeftCell="C8">
      <selection activeCell="B15" sqref="B15"/>
    </sheetView>
  </sheetViews>
  <sheetFormatPr defaultColWidth="11.421875" defaultRowHeight="12.75"/>
  <cols>
    <col min="1" max="1" width="9.8515625" style="1" customWidth="1"/>
    <col min="2" max="2" width="50.00390625" style="38" customWidth="1"/>
    <col min="3" max="3" width="16.7109375" style="38" customWidth="1"/>
    <col min="4" max="4" width="15.00390625" style="38" customWidth="1"/>
    <col min="5" max="5" width="15.421875" style="38" customWidth="1"/>
    <col min="6" max="6" width="15.57421875" style="38" customWidth="1"/>
    <col min="7" max="7" width="14.00390625" style="38" customWidth="1"/>
    <col min="8" max="8" width="14.8515625" style="38" customWidth="1"/>
    <col min="9" max="9" width="9.8515625" style="38" bestFit="1" customWidth="1"/>
    <col min="10" max="16384" width="9.8515625" style="38" customWidth="1"/>
  </cols>
  <sheetData>
    <row r="1" ht="18.75">
      <c r="A1" s="94" t="s">
        <v>44</v>
      </c>
    </row>
    <row r="2" ht="16.5" thickBot="1"/>
    <row r="3" spans="2:20" ht="50.25" customHeight="1" thickBot="1">
      <c r="B3" s="2"/>
      <c r="C3" s="43" t="s">
        <v>29</v>
      </c>
      <c r="D3" s="43" t="s">
        <v>26</v>
      </c>
      <c r="E3" s="43" t="s">
        <v>30</v>
      </c>
      <c r="F3" s="43" t="s">
        <v>31</v>
      </c>
      <c r="G3" s="43" t="s">
        <v>27</v>
      </c>
      <c r="H3" s="95" t="s">
        <v>32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36" customHeight="1">
      <c r="A4" s="97" t="s">
        <v>33</v>
      </c>
      <c r="B4" s="98" t="s">
        <v>34</v>
      </c>
      <c r="C4" s="48">
        <f>'[2]fiche budgétaire'!B27</f>
        <v>184093.460208</v>
      </c>
      <c r="D4" s="48">
        <f>'[2]fiche budgétaire'!C27</f>
        <v>66437.865</v>
      </c>
      <c r="E4" s="48">
        <f>'[2]fiche budgétaire'!D27</f>
        <v>5203</v>
      </c>
      <c r="F4" s="48">
        <f>'[2]fiche budgétaire'!E27</f>
        <v>77000</v>
      </c>
      <c r="G4" s="48">
        <f>'[2]fiche budgétaire'!F27</f>
        <v>44000</v>
      </c>
      <c r="H4" s="48">
        <f>SUM(C4:G4)</f>
        <v>376734.325208</v>
      </c>
      <c r="I4" s="99"/>
      <c r="J4" s="99"/>
      <c r="K4" s="99"/>
      <c r="L4" s="99"/>
      <c r="M4" s="99"/>
      <c r="N4" s="99"/>
      <c r="O4" s="96"/>
      <c r="P4" s="96"/>
      <c r="Q4" s="96"/>
      <c r="R4" s="96"/>
      <c r="S4" s="96"/>
      <c r="T4" s="96"/>
    </row>
    <row r="5" spans="1:20" ht="45.75" customHeight="1" thickBot="1">
      <c r="A5" s="100" t="s">
        <v>35</v>
      </c>
      <c r="B5" s="101" t="s">
        <v>36</v>
      </c>
      <c r="C5" s="59">
        <f>'[2]fiche budgétaire'!B28</f>
        <v>176015.650104</v>
      </c>
      <c r="D5" s="59">
        <f>'[2]fiche budgétaire'!C28</f>
        <v>66076.4325</v>
      </c>
      <c r="E5" s="59">
        <f>'[2]fiche budgétaire'!D28</f>
        <v>5203</v>
      </c>
      <c r="F5" s="59">
        <f>'[2]fiche budgétaire'!E28</f>
        <v>73500</v>
      </c>
      <c r="G5" s="59">
        <f>'[2]fiche budgétaire'!F28</f>
        <v>42000</v>
      </c>
      <c r="H5" s="59">
        <f>SUM(C5:G5)</f>
        <v>362795.082604</v>
      </c>
      <c r="I5" s="99"/>
      <c r="J5" s="99"/>
      <c r="K5" s="99"/>
      <c r="L5" s="99"/>
      <c r="M5" s="99"/>
      <c r="N5" s="99"/>
      <c r="O5" s="96"/>
      <c r="P5" s="96"/>
      <c r="Q5" s="96"/>
      <c r="R5" s="96"/>
      <c r="S5" s="96"/>
      <c r="T5" s="96"/>
    </row>
    <row r="6" spans="1:20" ht="57.75" customHeight="1" thickBot="1">
      <c r="A6" s="102" t="s">
        <v>43</v>
      </c>
      <c r="B6" s="103" t="s">
        <v>40</v>
      </c>
      <c r="C6" s="104">
        <f>C7*1000000/C5/12</f>
        <v>110.39520390842175</v>
      </c>
      <c r="D6" s="104">
        <f>D7*1000000/D5/12</f>
        <v>129.25135253153505</v>
      </c>
      <c r="E6" s="104">
        <f>E7*1000000/E5/12</f>
        <v>52.77559442456524</v>
      </c>
      <c r="F6" s="104">
        <f>F7*1000000/F5/12</f>
        <v>83.40627465651744</v>
      </c>
      <c r="G6" s="104">
        <f>G7*1000000/G5/12</f>
        <v>65.09473641117346</v>
      </c>
      <c r="H6" s="105"/>
      <c r="I6" s="99"/>
      <c r="J6" s="99"/>
      <c r="K6" s="99"/>
      <c r="L6" s="99"/>
      <c r="M6" s="99"/>
      <c r="N6" s="99"/>
      <c r="O6" s="96"/>
      <c r="P6" s="96"/>
      <c r="Q6" s="96"/>
      <c r="R6" s="96"/>
      <c r="S6" s="96"/>
      <c r="T6" s="96"/>
    </row>
    <row r="7" spans="1:20" ht="51" customHeight="1" thickBot="1">
      <c r="A7" s="102" t="s">
        <v>0</v>
      </c>
      <c r="B7" s="106" t="s">
        <v>1</v>
      </c>
      <c r="C7" s="3">
        <f>'[2]TE-CEet TPSA- 136€'!S11/1000000</f>
        <v>233.17540301165394</v>
      </c>
      <c r="D7" s="3">
        <f>'[2]TE-CEet TPSA- 136€'!S9/1000000</f>
        <v>102.48561925300416</v>
      </c>
      <c r="E7" s="3">
        <f>C7*E4/C4/2</f>
        <v>3.2950970134921556</v>
      </c>
      <c r="F7" s="3">
        <f>'[2]Gér hosp-136'!R9/1000000</f>
        <v>73.56433424704838</v>
      </c>
      <c r="G7" s="3">
        <f>'[2]Grce priv-81'!R9/1000000</f>
        <v>32.807747151231425</v>
      </c>
      <c r="H7" s="3">
        <f>SUM(C7:G7)</f>
        <v>445.32820067643</v>
      </c>
      <c r="I7" s="99"/>
      <c r="J7" s="99"/>
      <c r="K7" s="99"/>
      <c r="L7" s="99"/>
      <c r="M7" s="99"/>
      <c r="N7" s="99"/>
      <c r="O7" s="96"/>
      <c r="P7" s="96"/>
      <c r="Q7" s="96"/>
      <c r="R7" s="96"/>
      <c r="S7" s="96"/>
      <c r="T7" s="96"/>
    </row>
    <row r="8" spans="1:20" ht="49.5" customHeight="1">
      <c r="A8" s="107" t="s">
        <v>2</v>
      </c>
      <c r="B8" s="72" t="s">
        <v>50</v>
      </c>
      <c r="C8" s="108">
        <f>('[2]Prélev Exo MV seuil 1,2 SMIC'!B31+'[2]prél TE-TPSA au dessus 1,4SMIC'!T11)/1000000</f>
        <v>55.67112186729788</v>
      </c>
      <c r="D8" s="108">
        <f>('[2]Prélev Exo MV seuil 1,2 SMIC'!E31+'[2]prél TE-TPSA au dessus 1,4SMIC'!T9)/1000000</f>
        <v>6.585196592936918</v>
      </c>
      <c r="E8" s="108">
        <f>C8*E4/C4</f>
        <v>1.5734227970308066</v>
      </c>
      <c r="F8" s="108">
        <f>('[2]Gér hosp-prél 1,4 SMIC-136'!R9+'[2]Prélev Exo MV seuil 1,2 SMIC'!F31)/1000000</f>
        <v>17.044770951814762</v>
      </c>
      <c r="G8" s="108">
        <f>('[2]Grce priv-prell 1,4 SMIC-81'!R9+'[2]Prélev Exo MV seuil 1,2 SMIC'!G31)/1000000</f>
        <v>17.59400408532124</v>
      </c>
      <c r="H8" s="108">
        <f>SUM(C8:G8)</f>
        <v>98.46851629440161</v>
      </c>
      <c r="I8" s="99"/>
      <c r="J8" s="99"/>
      <c r="K8" s="99"/>
      <c r="L8" s="99"/>
      <c r="M8" s="99"/>
      <c r="N8" s="99"/>
      <c r="O8" s="96"/>
      <c r="P8" s="96"/>
      <c r="Q8" s="96"/>
      <c r="R8" s="96"/>
      <c r="S8" s="96"/>
      <c r="T8" s="96"/>
    </row>
    <row r="9" spans="1:20" ht="39" customHeight="1">
      <c r="A9" s="109" t="s">
        <v>3</v>
      </c>
      <c r="B9" s="110" t="s">
        <v>4</v>
      </c>
      <c r="C9" s="111">
        <f aca="true" t="shared" si="0" ref="C9:H9">C7-C8</f>
        <v>177.50428114435607</v>
      </c>
      <c r="D9" s="111">
        <f t="shared" si="0"/>
        <v>95.90042266006724</v>
      </c>
      <c r="E9" s="111">
        <f t="shared" si="0"/>
        <v>1.721674216461349</v>
      </c>
      <c r="F9" s="111">
        <f t="shared" si="0"/>
        <v>56.51956329523362</v>
      </c>
      <c r="G9" s="111">
        <f t="shared" si="0"/>
        <v>15.213743065910183</v>
      </c>
      <c r="H9" s="111">
        <f t="shared" si="0"/>
        <v>346.8596843820284</v>
      </c>
      <c r="I9" s="99"/>
      <c r="J9" s="99"/>
      <c r="K9" s="99"/>
      <c r="L9" s="99"/>
      <c r="M9" s="99"/>
      <c r="N9" s="99"/>
      <c r="O9" s="96"/>
      <c r="P9" s="96"/>
      <c r="Q9" s="96"/>
      <c r="R9" s="96"/>
      <c r="S9" s="96"/>
      <c r="T9" s="96"/>
    </row>
    <row r="10" spans="1:20" s="1" customFormat="1" ht="47.25" customHeight="1">
      <c r="A10" s="109" t="s">
        <v>41</v>
      </c>
      <c r="B10" s="82" t="s">
        <v>42</v>
      </c>
      <c r="C10" s="112">
        <f>'[2]fiche budgétaire'!B34/1000000</f>
        <v>167.06162164835968</v>
      </c>
      <c r="D10" s="112">
        <f>'[2]fiche budgétaire'!C34/1000000</f>
        <v>148.56689563526012</v>
      </c>
      <c r="E10" s="112"/>
      <c r="F10" s="112">
        <f>'[2]fiche budgétaire'!E34/1000000</f>
        <v>52.02709120366538</v>
      </c>
      <c r="G10" s="112"/>
      <c r="H10" s="112">
        <f>SUM(C10:G10)</f>
        <v>367.6556084872851</v>
      </c>
      <c r="I10" s="113"/>
      <c r="J10" s="113"/>
      <c r="K10" s="113"/>
      <c r="L10" s="113"/>
      <c r="M10" s="113"/>
      <c r="N10" s="113"/>
      <c r="O10" s="114"/>
      <c r="P10" s="114"/>
      <c r="Q10" s="114"/>
      <c r="R10" s="114"/>
      <c r="S10" s="114"/>
      <c r="T10" s="114"/>
    </row>
    <row r="11" spans="1:20" ht="51" customHeight="1" thickBot="1">
      <c r="A11" s="100" t="s">
        <v>5</v>
      </c>
      <c r="B11" s="115" t="s">
        <v>6</v>
      </c>
      <c r="C11" s="90">
        <f>C7-C10-C8</f>
        <v>10.442659495996388</v>
      </c>
      <c r="D11" s="90">
        <f>D7-D10-D8</f>
        <v>-52.66647297519288</v>
      </c>
      <c r="E11" s="90">
        <f>E7-E10-E8</f>
        <v>1.721674216461349</v>
      </c>
      <c r="F11" s="90">
        <f>F7-F10-F8</f>
        <v>4.492472091568239</v>
      </c>
      <c r="G11" s="90">
        <f>G7-G10-G8</f>
        <v>15.213743065910183</v>
      </c>
      <c r="H11" s="90">
        <f>SUM(C11:G11)</f>
        <v>-20.79592410525672</v>
      </c>
      <c r="I11" s="99"/>
      <c r="J11" s="99"/>
      <c r="K11" s="99"/>
      <c r="L11" s="99"/>
      <c r="M11" s="99"/>
      <c r="N11" s="99"/>
      <c r="O11" s="96"/>
      <c r="P11" s="96"/>
      <c r="Q11" s="96"/>
      <c r="R11" s="96"/>
      <c r="S11" s="96"/>
      <c r="T11" s="96"/>
    </row>
    <row r="12" spans="1:20" s="120" customFormat="1" ht="39.75" customHeight="1">
      <c r="A12" s="116"/>
      <c r="B12" s="92"/>
      <c r="C12" s="93"/>
      <c r="D12" s="93"/>
      <c r="E12" s="93"/>
      <c r="F12" s="93"/>
      <c r="G12" s="93"/>
      <c r="H12" s="117"/>
      <c r="I12" s="118"/>
      <c r="J12" s="118"/>
      <c r="K12" s="118"/>
      <c r="L12" s="118"/>
      <c r="M12" s="118"/>
      <c r="N12" s="118"/>
      <c r="O12" s="119"/>
      <c r="P12" s="119"/>
      <c r="Q12" s="119"/>
      <c r="R12" s="119"/>
      <c r="S12" s="119"/>
      <c r="T12" s="119"/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5" r:id="rId1"/>
  <headerFooter alignWithMargins="0">
    <oddHeader>&amp;LH 5
&amp;"Arial,Gras"&amp;UANNEXE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75" zoomScaleNormal="75" workbookViewId="0" topLeftCell="A1">
      <selection activeCell="B15" sqref="B15"/>
    </sheetView>
  </sheetViews>
  <sheetFormatPr defaultColWidth="11.421875" defaultRowHeight="12.75"/>
  <cols>
    <col min="1" max="1" width="11.28125" style="0" customWidth="1"/>
    <col min="2" max="2" width="31.57421875" style="0" customWidth="1"/>
    <col min="3" max="3" width="24.28125" style="0" customWidth="1"/>
    <col min="4" max="4" width="23.421875" style="0" customWidth="1"/>
    <col min="5" max="5" width="23.00390625" style="0" customWidth="1"/>
    <col min="6" max="6" width="22.8515625" style="0" customWidth="1"/>
    <col min="7" max="7" width="21.421875" style="0" customWidth="1"/>
  </cols>
  <sheetData>
    <row r="1" spans="2:7" ht="49.5" customHeight="1" thickBot="1">
      <c r="B1" s="15"/>
      <c r="C1" s="144" t="s">
        <v>14</v>
      </c>
      <c r="D1" s="145"/>
      <c r="E1" s="145"/>
      <c r="F1" s="145"/>
      <c r="G1" s="146"/>
    </row>
    <row r="2" spans="1:7" ht="29.25" customHeight="1" thickBot="1">
      <c r="A2" s="147" t="s">
        <v>53</v>
      </c>
      <c r="B2" s="148"/>
      <c r="C2" s="24" t="s">
        <v>16</v>
      </c>
      <c r="D2" s="24" t="s">
        <v>18</v>
      </c>
      <c r="E2" s="24" t="s">
        <v>19</v>
      </c>
      <c r="F2" s="24" t="s">
        <v>17</v>
      </c>
      <c r="G2" s="24" t="s">
        <v>20</v>
      </c>
    </row>
    <row r="3" spans="1:7" ht="81.75" customHeight="1" thickBot="1">
      <c r="A3" s="1"/>
      <c r="B3" s="2"/>
      <c r="C3" s="7" t="s">
        <v>21</v>
      </c>
      <c r="D3" s="21" t="s">
        <v>22</v>
      </c>
      <c r="E3" s="4" t="s">
        <v>23</v>
      </c>
      <c r="F3" s="4" t="s">
        <v>24</v>
      </c>
      <c r="G3" s="4" t="s">
        <v>25</v>
      </c>
    </row>
    <row r="4" spans="1:7" ht="57" customHeight="1" thickBot="1">
      <c r="A4" s="8" t="s">
        <v>0</v>
      </c>
      <c r="B4" s="9" t="s">
        <v>1</v>
      </c>
      <c r="C4" s="5">
        <f>'Annexe 15 - H 6'!H8</f>
        <v>350.0036271327999</v>
      </c>
      <c r="D4" s="5">
        <f>'Annexe 15 - H 7'!H8</f>
        <v>350.0036271327999</v>
      </c>
      <c r="E4" s="5">
        <f>'Annexe 15 - H 8'!H8</f>
        <v>350.06137665833904</v>
      </c>
      <c r="F4" s="5">
        <f>'Annexe 15 - H 9'!H8</f>
        <v>350.0036271327999</v>
      </c>
      <c r="G4" s="25">
        <f>'Annexe 15 - H 10'!H8</f>
        <v>350.0036271327999</v>
      </c>
    </row>
    <row r="5" spans="1:7" ht="48.75" customHeight="1" thickBot="1">
      <c r="A5" s="10" t="s">
        <v>2</v>
      </c>
      <c r="B5" s="11" t="s">
        <v>8</v>
      </c>
      <c r="C5" s="5">
        <f>'Annexe 15 - H 6'!H9</f>
        <v>40.050343129278474</v>
      </c>
      <c r="D5" s="5">
        <f>'Annexe 15 - H 7'!H9</f>
        <v>47.20336930059351</v>
      </c>
      <c r="E5" s="5">
        <f>'Annexe 15 - H 8'!H9</f>
        <v>51.40884864022748</v>
      </c>
      <c r="F5" s="5">
        <f>'Annexe 15 - H 9'!H9</f>
        <v>57.48293114173477</v>
      </c>
      <c r="G5" s="25">
        <f>'Annexe 15 - H 10'!H9</f>
        <v>67.05372125403103</v>
      </c>
    </row>
    <row r="6" spans="1:7" ht="47.25" customHeight="1" thickBot="1">
      <c r="A6" s="10" t="s">
        <v>3</v>
      </c>
      <c r="B6" s="13" t="s">
        <v>4</v>
      </c>
      <c r="C6" s="134">
        <f>'Annexe 15 - H 6'!H10</f>
        <v>309.95328400352145</v>
      </c>
      <c r="D6" s="134">
        <f>'Annexe 15 - H 7'!H10</f>
        <v>302.8002578322064</v>
      </c>
      <c r="E6" s="134">
        <f>'Annexe 15 - H 8'!H10</f>
        <v>298.6525280181116</v>
      </c>
      <c r="F6" s="134">
        <f>'Annexe 15 - H 9'!H10</f>
        <v>292.5206959910651</v>
      </c>
      <c r="G6" s="135">
        <f>'Annexe 15 - H 10'!H10</f>
        <v>282.9499058787689</v>
      </c>
    </row>
    <row r="7" spans="1:7" ht="79.5" customHeight="1" thickBot="1">
      <c r="A7" s="81" t="s">
        <v>41</v>
      </c>
      <c r="B7" s="138" t="s">
        <v>42</v>
      </c>
      <c r="C7" s="75">
        <f>'Annexe 15 - H 6'!$H$11</f>
        <v>320.8312264039863</v>
      </c>
      <c r="D7" s="75">
        <f>'Annexe 15 - H 6'!$H$11</f>
        <v>320.8312264039863</v>
      </c>
      <c r="E7" s="75">
        <f>'Annexe 15 - H 6'!$H$11</f>
        <v>320.8312264039863</v>
      </c>
      <c r="F7" s="75">
        <f>'Annexe 15 - H 6'!$H$11</f>
        <v>320.8312264039863</v>
      </c>
      <c r="G7" s="75">
        <f>'Annexe 15 - H 6'!$H$11</f>
        <v>320.8312264039863</v>
      </c>
    </row>
    <row r="8" spans="1:7" ht="59.25" customHeight="1" thickBot="1">
      <c r="A8" s="12" t="s">
        <v>5</v>
      </c>
      <c r="B8" s="136" t="s">
        <v>6</v>
      </c>
      <c r="C8" s="137">
        <f>C6-C7</f>
        <v>-10.87794240046486</v>
      </c>
      <c r="D8" s="137">
        <f>D6-D7</f>
        <v>-18.03096857177991</v>
      </c>
      <c r="E8" s="137">
        <f>E6-E7</f>
        <v>-22.178698385874725</v>
      </c>
      <c r="F8" s="137">
        <f>F6-F7</f>
        <v>-28.310530412921196</v>
      </c>
      <c r="G8" s="137">
        <f>G6-G7</f>
        <v>-37.881320525217404</v>
      </c>
    </row>
    <row r="9" spans="1:7" ht="45" customHeight="1" thickBot="1">
      <c r="A9" s="14"/>
      <c r="B9" s="32" t="s">
        <v>7</v>
      </c>
      <c r="C9" s="3">
        <f>'Annexe 15 - H 6'!C12+'Annexe 15 - H 6'!E12+'Annexe 15 - H 6'!F12+'Annexe 15 - H 6'!G12</f>
        <v>38.78898613868662</v>
      </c>
      <c r="D9" s="127">
        <f>'Annexe 15 - H 7'!C12+'Annexe 15 - H 7'!E12+'Annexe 15 - H 7'!F12+'Annexe 15 - H 7'!G12</f>
        <v>32.298295203477565</v>
      </c>
      <c r="E9" s="127">
        <f>'Annexe 15 - H 8'!C12+'Annexe 15 - H 8'!E12+'Annexe 15 - H 8'!F12+'Annexe 15 - H 8'!G12</f>
        <v>28.780513632034786</v>
      </c>
      <c r="F9" s="3">
        <f>'Annexe 15 - H 9'!C12+'Annexe 15 - H 9'!E12+'Annexe 15 - H 9'!F12+'Annexe 15 - H 9'!G12</f>
        <v>23.171194482886683</v>
      </c>
      <c r="G9" s="26">
        <f>'Annexe 15 - H 10'!C12+'Annexe 15 - H 10'!E12+'Annexe 15 - H 10'!F12+'Annexe 15 - H 10'!G12</f>
        <v>14.78515244997544</v>
      </c>
    </row>
    <row r="10" ht="12.75">
      <c r="B10" s="15"/>
    </row>
    <row r="11" ht="12.75">
      <c r="B11" s="15"/>
    </row>
    <row r="12" ht="12.75">
      <c r="B12" s="15"/>
    </row>
  </sheetData>
  <mergeCells count="2">
    <mergeCell ref="C1:G1"/>
    <mergeCell ref="A2:B2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2" r:id="rId2"/>
  <headerFooter alignWithMargins="0">
    <oddHeader xml:space="preserve">&amp;L&amp;"Arial,Gras"&amp;UAnnexe 15- Synthèse de hypothèses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1134">
    <pageSetUpPr fitToPage="1"/>
  </sheetPr>
  <dimension ref="A1:S12"/>
  <sheetViews>
    <sheetView zoomScale="75" zoomScaleNormal="75" workbookViewId="0" topLeftCell="A7">
      <selection activeCell="B15" sqref="B15"/>
    </sheetView>
  </sheetViews>
  <sheetFormatPr defaultColWidth="11.421875" defaultRowHeight="12.75"/>
  <cols>
    <col min="1" max="1" width="13.8515625" style="37" customWidth="1"/>
    <col min="2" max="2" width="33.00390625" style="37" customWidth="1"/>
    <col min="3" max="3" width="15.140625" style="37" customWidth="1"/>
    <col min="4" max="4" width="15.00390625" style="37" customWidth="1"/>
    <col min="5" max="5" width="13.7109375" style="37" customWidth="1"/>
    <col min="6" max="6" width="14.8515625" style="37" customWidth="1"/>
    <col min="7" max="7" width="15.140625" style="37" customWidth="1"/>
    <col min="8" max="8" width="14.140625" style="37" customWidth="1"/>
    <col min="9" max="16384" width="8.421875" style="37" customWidth="1"/>
  </cols>
  <sheetData>
    <row r="1" spans="1:8" ht="48" customHeight="1">
      <c r="A1" s="149" t="s">
        <v>28</v>
      </c>
      <c r="B1" s="150"/>
      <c r="C1" s="150"/>
      <c r="D1" s="150"/>
      <c r="E1" s="150"/>
      <c r="F1" s="150"/>
      <c r="G1" s="150"/>
      <c r="H1" s="150"/>
    </row>
    <row r="2" spans="2:7" ht="15.75" customHeight="1" thickBot="1">
      <c r="B2" s="38"/>
      <c r="C2" s="38"/>
      <c r="D2" s="38"/>
      <c r="E2" s="38"/>
      <c r="F2" s="39"/>
      <c r="G2" s="38"/>
    </row>
    <row r="3" spans="2:19" ht="33.75" customHeight="1" thickBot="1">
      <c r="B3" s="40"/>
      <c r="C3" s="41" t="s">
        <v>29</v>
      </c>
      <c r="D3" s="42" t="s">
        <v>26</v>
      </c>
      <c r="E3" s="43" t="s">
        <v>30</v>
      </c>
      <c r="F3" s="43" t="s">
        <v>31</v>
      </c>
      <c r="G3" s="43" t="s">
        <v>27</v>
      </c>
      <c r="H3" s="44" t="s">
        <v>32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49.5" customHeight="1">
      <c r="A4" s="46" t="s">
        <v>33</v>
      </c>
      <c r="B4" s="47" t="s">
        <v>34</v>
      </c>
      <c r="C4" s="48">
        <f>'[5]stock-franchMV-1,4SMIC'!C4</f>
        <v>184093.460208</v>
      </c>
      <c r="D4" s="49">
        <f>'[5]stock-franchMV-1,4SMIC'!D4</f>
        <v>66437.865</v>
      </c>
      <c r="E4" s="48">
        <f>'[5]stock-franchMV-1,4SMIC'!E4</f>
        <v>5203</v>
      </c>
      <c r="F4" s="48">
        <f>'[5]stock-franchMV-1,4SMIC'!F4</f>
        <v>77000</v>
      </c>
      <c r="G4" s="48">
        <f>'[5]stock-franchMV-1,4SMIC'!G4</f>
        <v>44000</v>
      </c>
      <c r="H4" s="50">
        <f>SUM(C4:G4)</f>
        <v>376734.325208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45" customHeight="1">
      <c r="A5" s="51" t="s">
        <v>35</v>
      </c>
      <c r="B5" s="52" t="s">
        <v>36</v>
      </c>
      <c r="C5" s="53">
        <f>'[5]stock-franchMV-1,4SMIC'!C5</f>
        <v>176015.650104</v>
      </c>
      <c r="D5" s="54">
        <f>'[5]stock-franchMV-1,4SMIC'!D5</f>
        <v>66076.4325</v>
      </c>
      <c r="E5" s="53">
        <f>'[5]stock-franchMV-1,4SMIC'!E5</f>
        <v>5203</v>
      </c>
      <c r="F5" s="53"/>
      <c r="G5" s="53"/>
      <c r="H5" s="55">
        <f>SUM(C5:E5)</f>
        <v>247295.082604</v>
      </c>
      <c r="I5" s="56"/>
      <c r="J5" s="56"/>
      <c r="K5" s="56"/>
      <c r="L5" s="56"/>
      <c r="M5" s="56"/>
      <c r="N5" s="45"/>
      <c r="O5" s="45"/>
      <c r="P5" s="45"/>
      <c r="Q5" s="45"/>
      <c r="R5" s="45"/>
      <c r="S5" s="45"/>
    </row>
    <row r="6" spans="1:19" ht="36.75" customHeight="1" thickBot="1">
      <c r="A6" s="57" t="s">
        <v>37</v>
      </c>
      <c r="B6" s="58" t="s">
        <v>38</v>
      </c>
      <c r="C6" s="59"/>
      <c r="D6" s="60"/>
      <c r="E6" s="59"/>
      <c r="F6" s="59">
        <v>7350</v>
      </c>
      <c r="G6" s="59">
        <v>4200</v>
      </c>
      <c r="H6" s="61">
        <f>SUM(F6:G6)</f>
        <v>11550</v>
      </c>
      <c r="I6" s="56"/>
      <c r="J6" s="56"/>
      <c r="K6" s="56"/>
      <c r="L6" s="56"/>
      <c r="M6" s="56"/>
      <c r="N6" s="45"/>
      <c r="O6" s="45"/>
      <c r="P6" s="45"/>
      <c r="Q6" s="45"/>
      <c r="R6" s="45"/>
      <c r="S6" s="45"/>
    </row>
    <row r="7" spans="1:19" ht="65.25" customHeight="1">
      <c r="A7" s="62" t="s">
        <v>39</v>
      </c>
      <c r="B7" s="47" t="s">
        <v>40</v>
      </c>
      <c r="C7" s="63">
        <f>C8*1000000/C5/12</f>
        <v>110.39520390842175</v>
      </c>
      <c r="D7" s="64">
        <f>D8*1000000/D5/12</f>
        <v>129.25135253153505</v>
      </c>
      <c r="E7" s="63">
        <f>E8*1000000/E5/12</f>
        <v>52.77559442456524</v>
      </c>
      <c r="F7" s="63">
        <f>F8*1000000/F6/6</f>
        <v>176.7842618545385</v>
      </c>
      <c r="G7" s="63">
        <f>G8*1000000/G6/6</f>
        <v>129.02071058986155</v>
      </c>
      <c r="H7" s="65"/>
      <c r="I7" s="56"/>
      <c r="J7" s="56"/>
      <c r="K7" s="56"/>
      <c r="L7" s="56"/>
      <c r="M7" s="56"/>
      <c r="N7" s="45"/>
      <c r="O7" s="45"/>
      <c r="P7" s="45"/>
      <c r="Q7" s="45"/>
      <c r="R7" s="45"/>
      <c r="S7" s="45"/>
    </row>
    <row r="8" spans="1:19" ht="54" customHeight="1" thickBot="1">
      <c r="A8" s="66" t="s">
        <v>0</v>
      </c>
      <c r="B8" s="67" t="s">
        <v>1</v>
      </c>
      <c r="C8" s="68">
        <f>'[5]stock-franchMV-1,4SMIC'!C7</f>
        <v>233.17540301165394</v>
      </c>
      <c r="D8" s="69">
        <f>'[5]stock-franchMV-1,4SMIC'!D7</f>
        <v>102.48561925300416</v>
      </c>
      <c r="E8" s="68">
        <f>'[5]stock-franchMV-1,4SMIC'!E7</f>
        <v>3.2950970134921556</v>
      </c>
      <c r="F8" s="68">
        <f>'[5]Entrées Gér hosp-135 (2)'!J9/1000000</f>
        <v>7.796185947785148</v>
      </c>
      <c r="G8" s="68">
        <f>'[5]entrées Grce priv-81'!J9/1000000</f>
        <v>3.251321906864511</v>
      </c>
      <c r="H8" s="70">
        <f>C8+D8+E8+F8+G8</f>
        <v>350.0036271327999</v>
      </c>
      <c r="I8" s="56"/>
      <c r="J8" s="56"/>
      <c r="K8" s="56"/>
      <c r="L8" s="56"/>
      <c r="M8" s="56"/>
      <c r="N8" s="45"/>
      <c r="O8" s="45"/>
      <c r="P8" s="45"/>
      <c r="Q8" s="45"/>
      <c r="R8" s="45"/>
      <c r="S8" s="45"/>
    </row>
    <row r="9" spans="1:19" ht="63.75" customHeight="1" thickBot="1">
      <c r="A9" s="71" t="s">
        <v>2</v>
      </c>
      <c r="B9" s="122" t="s">
        <v>49</v>
      </c>
      <c r="C9" s="73">
        <f>'[5]franchise MV seuil 1,4 SMIC'!B31/1000000+'[5]prél TE-TPSA au dessus 1,4SMIC'!T11/1000000</f>
        <v>33.4220429028124</v>
      </c>
      <c r="D9" s="74">
        <f>'[5]franchise MV seuil 1,4 SMIC'!E31/1000000+'[5]prél TE-TPSA au dessus 1,4SMIC'!T9/1000000</f>
        <v>3.5856521568955486</v>
      </c>
      <c r="E9" s="5">
        <f>'[5]stock-franchMV-1,4SMIC'!E8</f>
        <v>0.9446011228582258</v>
      </c>
      <c r="F9" s="76">
        <f>('[5]stock-franchMV-1,4SMIC'!F8)*0.1</f>
        <v>1.0262999229591427</v>
      </c>
      <c r="G9" s="76">
        <f>('[5]stock-franchMV-1,4SMIC'!G8)*0.1</f>
        <v>1.07174702375316</v>
      </c>
      <c r="H9" s="77">
        <f>C9+D9+E9+F9+G9</f>
        <v>40.050343129278474</v>
      </c>
      <c r="I9" s="56"/>
      <c r="J9" s="56"/>
      <c r="K9" s="56"/>
      <c r="L9" s="56"/>
      <c r="M9" s="56"/>
      <c r="N9" s="45"/>
      <c r="O9" s="45"/>
      <c r="P9" s="45"/>
      <c r="Q9" s="45"/>
      <c r="R9" s="45"/>
      <c r="S9" s="45"/>
    </row>
    <row r="10" spans="1:19" ht="42.75" customHeight="1" thickBot="1">
      <c r="A10" s="71" t="s">
        <v>3</v>
      </c>
      <c r="B10" s="78" t="s">
        <v>4</v>
      </c>
      <c r="C10" s="79">
        <f>C8-C9</f>
        <v>199.75336010884155</v>
      </c>
      <c r="D10" s="6">
        <f>D8-D9</f>
        <v>98.89996709610861</v>
      </c>
      <c r="E10" s="79">
        <f>E8-E9</f>
        <v>2.3504958906339297</v>
      </c>
      <c r="F10" s="79">
        <f>F8-F9</f>
        <v>6.769886024826005</v>
      </c>
      <c r="G10" s="79">
        <f>G8-G9</f>
        <v>2.179574883111351</v>
      </c>
      <c r="H10" s="80">
        <f>C10+D10+E10+F10+G10</f>
        <v>309.95328400352145</v>
      </c>
      <c r="I10" s="56"/>
      <c r="J10" s="56"/>
      <c r="K10" s="56"/>
      <c r="L10" s="56"/>
      <c r="M10" s="56"/>
      <c r="N10" s="45"/>
      <c r="O10" s="45"/>
      <c r="P10" s="45"/>
      <c r="Q10" s="45"/>
      <c r="R10" s="45"/>
      <c r="S10" s="45"/>
    </row>
    <row r="11" spans="1:19" s="89" customFormat="1" ht="74.25" customHeight="1">
      <c r="A11" s="81" t="s">
        <v>41</v>
      </c>
      <c r="B11" s="82" t="s">
        <v>42</v>
      </c>
      <c r="C11" s="83">
        <f>'[5]stock-franchMV-1,4SMIC'!C10</f>
        <v>167.06162164835968</v>
      </c>
      <c r="D11" s="84">
        <f>'[5]stock-franchMV-1,4SMIC'!D10</f>
        <v>148.56689563526012</v>
      </c>
      <c r="E11" s="85">
        <v>0</v>
      </c>
      <c r="F11" s="85">
        <f>'[5]stock-franchMV-1,4SMIC'!F10*0.1</f>
        <v>5.2027091203665385</v>
      </c>
      <c r="G11" s="85">
        <v>0</v>
      </c>
      <c r="H11" s="86">
        <f>C11+D11+E11+F11+G11</f>
        <v>320.8312264039863</v>
      </c>
      <c r="I11" s="87"/>
      <c r="J11" s="87"/>
      <c r="K11" s="87"/>
      <c r="L11" s="87"/>
      <c r="M11" s="87"/>
      <c r="N11" s="88"/>
      <c r="O11" s="88"/>
      <c r="P11" s="88"/>
      <c r="Q11" s="88"/>
      <c r="R11" s="88"/>
      <c r="S11" s="88"/>
    </row>
    <row r="12" spans="1:19" s="89" customFormat="1" ht="59.25" customHeight="1" thickBot="1">
      <c r="A12" s="66" t="s">
        <v>5</v>
      </c>
      <c r="B12" s="67" t="s">
        <v>6</v>
      </c>
      <c r="C12" s="90">
        <f>C10-C11</f>
        <v>32.69173846048187</v>
      </c>
      <c r="D12" s="91">
        <f>D10-D11</f>
        <v>-49.66692853915151</v>
      </c>
      <c r="E12" s="90">
        <f>E10-E11</f>
        <v>2.3504958906339297</v>
      </c>
      <c r="F12" s="90">
        <f>F10-F11</f>
        <v>1.5671769044594663</v>
      </c>
      <c r="G12" s="90">
        <f>G10-G11</f>
        <v>2.179574883111351</v>
      </c>
      <c r="H12" s="70">
        <f>C12+D12+E12+F12+G12</f>
        <v>-10.877942400464896</v>
      </c>
      <c r="I12" s="87"/>
      <c r="J12" s="87"/>
      <c r="K12" s="87"/>
      <c r="L12" s="87"/>
      <c r="M12" s="87"/>
      <c r="N12" s="88"/>
      <c r="O12" s="88"/>
      <c r="P12" s="88"/>
      <c r="Q12" s="88"/>
      <c r="R12" s="88"/>
      <c r="S12" s="88"/>
    </row>
    <row r="13" ht="59.25" customHeight="1"/>
  </sheetData>
  <mergeCells count="1">
    <mergeCell ref="A1:H1"/>
  </mergeCells>
  <printOptions/>
  <pageMargins left="0" right="0" top="0.984251968503937" bottom="0.3937007874015748" header="0.5118110236220472" footer="0.5118110236220472"/>
  <pageSetup fitToHeight="1" fitToWidth="1" horizontalDpi="600" verticalDpi="600" orientation="landscape" paperSize="9" scale="82" r:id="rId2"/>
  <headerFooter alignWithMargins="0">
    <oddHeader>&amp;LAnnexe 15 - H 6- Cotation DGAS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21133">
    <pageSetUpPr fitToPage="1"/>
  </sheetPr>
  <dimension ref="A1:S12"/>
  <sheetViews>
    <sheetView zoomScale="75" zoomScaleNormal="75" workbookViewId="0" topLeftCell="B7">
      <selection activeCell="B15" sqref="B15"/>
    </sheetView>
  </sheetViews>
  <sheetFormatPr defaultColWidth="11.421875" defaultRowHeight="12.75"/>
  <cols>
    <col min="1" max="1" width="16.140625" style="37" customWidth="1"/>
    <col min="2" max="2" width="33.00390625" style="37" customWidth="1"/>
    <col min="3" max="3" width="15.140625" style="37" customWidth="1"/>
    <col min="4" max="4" width="15.00390625" style="37" customWidth="1"/>
    <col min="5" max="5" width="13.7109375" style="37" customWidth="1"/>
    <col min="6" max="6" width="14.8515625" style="37" customWidth="1"/>
    <col min="7" max="7" width="15.140625" style="37" customWidth="1"/>
    <col min="8" max="8" width="14.140625" style="37" customWidth="1"/>
    <col min="9" max="16384" width="9.8515625" style="37" customWidth="1"/>
  </cols>
  <sheetData>
    <row r="1" spans="1:8" ht="48" customHeight="1">
      <c r="A1" s="149" t="s">
        <v>28</v>
      </c>
      <c r="B1" s="150"/>
      <c r="C1" s="150"/>
      <c r="D1" s="150"/>
      <c r="E1" s="150"/>
      <c r="F1" s="150"/>
      <c r="G1" s="150"/>
      <c r="H1" s="150"/>
    </row>
    <row r="2" spans="2:7" ht="15.75" customHeight="1" thickBot="1">
      <c r="B2" s="38"/>
      <c r="C2" s="38"/>
      <c r="D2" s="38"/>
      <c r="E2" s="38"/>
      <c r="F2" s="39"/>
      <c r="G2" s="38"/>
    </row>
    <row r="3" spans="2:19" ht="33.75" customHeight="1" thickBot="1">
      <c r="B3" s="40"/>
      <c r="C3" s="41" t="s">
        <v>29</v>
      </c>
      <c r="D3" s="42" t="s">
        <v>26</v>
      </c>
      <c r="E3" s="43" t="s">
        <v>30</v>
      </c>
      <c r="F3" s="43" t="s">
        <v>31</v>
      </c>
      <c r="G3" s="43" t="s">
        <v>27</v>
      </c>
      <c r="H3" s="44" t="s">
        <v>32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49.5" customHeight="1">
      <c r="A4" s="46" t="s">
        <v>33</v>
      </c>
      <c r="B4" s="47" t="s">
        <v>34</v>
      </c>
      <c r="C4" s="48">
        <f>'[4]stock-franchMV-1,3SMIC'!C4</f>
        <v>184093.460208</v>
      </c>
      <c r="D4" s="49">
        <f>'[4]stock-franchMV-1,3SMIC'!D4</f>
        <v>66437.865</v>
      </c>
      <c r="E4" s="48">
        <f>'[4]stock-franchMV-1,3SMIC'!E4</f>
        <v>5203</v>
      </c>
      <c r="F4" s="48">
        <f>'[4]stock-franchMV-1,3SMIC'!F4</f>
        <v>77000</v>
      </c>
      <c r="G4" s="48">
        <f>'[4]stock-franchMV-1,3SMIC'!G4</f>
        <v>44000</v>
      </c>
      <c r="H4" s="50">
        <f>SUM(C4:G4)</f>
        <v>376734.325208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45" customHeight="1">
      <c r="A5" s="51" t="s">
        <v>35</v>
      </c>
      <c r="B5" s="52" t="s">
        <v>36</v>
      </c>
      <c r="C5" s="53">
        <f>'[4]stock-franchMV-1,3SMIC'!C5</f>
        <v>176015.650104</v>
      </c>
      <c r="D5" s="54">
        <f>'[4]stock-franchMV-1,3SMIC'!D5</f>
        <v>66076.4325</v>
      </c>
      <c r="E5" s="53">
        <f>'[4]stock-franchMV-1,3SMIC'!E5</f>
        <v>5203</v>
      </c>
      <c r="F5" s="53"/>
      <c r="G5" s="53"/>
      <c r="H5" s="55">
        <f>SUM(C5:E5)</f>
        <v>247295.082604</v>
      </c>
      <c r="I5" s="56"/>
      <c r="J5" s="56"/>
      <c r="K5" s="56"/>
      <c r="L5" s="56"/>
      <c r="M5" s="56"/>
      <c r="N5" s="45"/>
      <c r="O5" s="45"/>
      <c r="P5" s="45"/>
      <c r="Q5" s="45"/>
      <c r="R5" s="45"/>
      <c r="S5" s="45"/>
    </row>
    <row r="6" spans="1:19" ht="36.75" customHeight="1" thickBot="1">
      <c r="A6" s="57" t="s">
        <v>37</v>
      </c>
      <c r="B6" s="58" t="s">
        <v>38</v>
      </c>
      <c r="C6" s="59"/>
      <c r="D6" s="60"/>
      <c r="E6" s="59"/>
      <c r="F6" s="59">
        <v>7350</v>
      </c>
      <c r="G6" s="59">
        <v>4200</v>
      </c>
      <c r="H6" s="61">
        <f>SUM(F6:G6)</f>
        <v>11550</v>
      </c>
      <c r="I6" s="56"/>
      <c r="J6" s="56"/>
      <c r="K6" s="56"/>
      <c r="L6" s="56"/>
      <c r="M6" s="56"/>
      <c r="N6" s="45"/>
      <c r="O6" s="45"/>
      <c r="P6" s="45"/>
      <c r="Q6" s="45"/>
      <c r="R6" s="45"/>
      <c r="S6" s="45"/>
    </row>
    <row r="7" spans="1:19" ht="65.25" customHeight="1">
      <c r="A7" s="62" t="s">
        <v>39</v>
      </c>
      <c r="B7" s="47" t="s">
        <v>40</v>
      </c>
      <c r="C7" s="63">
        <f>C8*1000000/C5/12</f>
        <v>110.39520390842175</v>
      </c>
      <c r="D7" s="64">
        <f>D8*1000000/D5/12</f>
        <v>129.25135253153505</v>
      </c>
      <c r="E7" s="63">
        <f>E8*1000000/E5/12</f>
        <v>52.77559442456524</v>
      </c>
      <c r="F7" s="63">
        <f>F8*1000000/F6/6</f>
        <v>176.7842618545385</v>
      </c>
      <c r="G7" s="63">
        <f>G8*1000000/G6/6</f>
        <v>129.02071058986155</v>
      </c>
      <c r="H7" s="65"/>
      <c r="I7" s="56"/>
      <c r="J7" s="56"/>
      <c r="K7" s="56"/>
      <c r="L7" s="56"/>
      <c r="M7" s="56"/>
      <c r="N7" s="45"/>
      <c r="O7" s="45"/>
      <c r="P7" s="45"/>
      <c r="Q7" s="45"/>
      <c r="R7" s="45"/>
      <c r="S7" s="45"/>
    </row>
    <row r="8" spans="1:19" ht="54" customHeight="1" thickBot="1">
      <c r="A8" s="66" t="s">
        <v>0</v>
      </c>
      <c r="B8" s="67" t="s">
        <v>1</v>
      </c>
      <c r="C8" s="68">
        <f>'[4]stock-franchMV-1,3SMIC'!C7</f>
        <v>233.17540301165394</v>
      </c>
      <c r="D8" s="69">
        <f>'[4]stock-franchMV-1,3SMIC'!D7</f>
        <v>102.48561925300416</v>
      </c>
      <c r="E8" s="68">
        <f>'[4]stock-franchMV-1,3SMIC'!E7</f>
        <v>3.2950970134921556</v>
      </c>
      <c r="F8" s="68">
        <f>'[4]Entrées Gér hosp-135 (2)'!J9/1000000</f>
        <v>7.796185947785148</v>
      </c>
      <c r="G8" s="68">
        <f>'[4]entrées Grce priv-81'!J9/1000000</f>
        <v>3.251321906864511</v>
      </c>
      <c r="H8" s="70">
        <f>C8+D8+E8+F8+G8</f>
        <v>350.0036271327999</v>
      </c>
      <c r="I8" s="56"/>
      <c r="J8" s="56"/>
      <c r="K8" s="56"/>
      <c r="L8" s="56"/>
      <c r="M8" s="56"/>
      <c r="N8" s="45"/>
      <c r="O8" s="45"/>
      <c r="P8" s="45"/>
      <c r="Q8" s="45"/>
      <c r="R8" s="45"/>
      <c r="S8" s="45"/>
    </row>
    <row r="9" spans="1:19" ht="63.75" customHeight="1" thickBot="1">
      <c r="A9" s="71" t="s">
        <v>2</v>
      </c>
      <c r="B9" s="72" t="s">
        <v>48</v>
      </c>
      <c r="C9" s="73">
        <f>'[4]prélfranchise MV seuil 1,3 SMIC'!B31/1000000+'[4]prél TE-TPSA au dessus 1,3SMIC'!T11/1000000</f>
        <v>39.378155900929926</v>
      </c>
      <c r="D9" s="74">
        <f>'[4]prélfranchise MV seuil 1,3 SMIC'!E31/1000000+'[4]prél TE-TPSA au dessus 1,3SMIC'!T9/1000000</f>
        <v>4.24798739300153</v>
      </c>
      <c r="E9" s="5">
        <f>'[4]stock-franchMV-1,3SMIC'!E8</f>
        <v>1.112937661778139</v>
      </c>
      <c r="F9" s="76">
        <f>('[4]stock-franchMV-1,3SMIC'!F8)*0.1</f>
        <v>1.2088075142914456</v>
      </c>
      <c r="G9" s="76">
        <f>('[4]stock-franchMV-1,3SMIC'!G8)*0.1</f>
        <v>1.2554808305924705</v>
      </c>
      <c r="H9" s="77">
        <f>C9+D9+E9+F9+G9</f>
        <v>47.20336930059351</v>
      </c>
      <c r="I9" s="56"/>
      <c r="J9" s="56"/>
      <c r="K9" s="56"/>
      <c r="L9" s="56"/>
      <c r="M9" s="56"/>
      <c r="N9" s="45"/>
      <c r="O9" s="45"/>
      <c r="P9" s="45"/>
      <c r="Q9" s="45"/>
      <c r="R9" s="45"/>
      <c r="S9" s="45"/>
    </row>
    <row r="10" spans="1:19" ht="42.75" customHeight="1" thickBot="1">
      <c r="A10" s="71" t="s">
        <v>3</v>
      </c>
      <c r="B10" s="78" t="s">
        <v>4</v>
      </c>
      <c r="C10" s="79">
        <f>C8-C9</f>
        <v>193.79724711072402</v>
      </c>
      <c r="D10" s="6">
        <f>D8-D9</f>
        <v>98.23763186000264</v>
      </c>
      <c r="E10" s="79">
        <f>E8-E9</f>
        <v>2.1821593517140165</v>
      </c>
      <c r="F10" s="79">
        <f>F8-F9</f>
        <v>6.5873784334937024</v>
      </c>
      <c r="G10" s="79">
        <f>G8-G9</f>
        <v>1.9958410762720404</v>
      </c>
      <c r="H10" s="80">
        <f>C10+D10+E10+F10+G10</f>
        <v>302.8002578322064</v>
      </c>
      <c r="I10" s="56"/>
      <c r="J10" s="56"/>
      <c r="K10" s="56"/>
      <c r="L10" s="56"/>
      <c r="M10" s="56"/>
      <c r="N10" s="45"/>
      <c r="O10" s="45"/>
      <c r="P10" s="45"/>
      <c r="Q10" s="45"/>
      <c r="R10" s="45"/>
      <c r="S10" s="45"/>
    </row>
    <row r="11" spans="1:19" s="89" customFormat="1" ht="74.25" customHeight="1">
      <c r="A11" s="81" t="s">
        <v>41</v>
      </c>
      <c r="B11" s="82" t="s">
        <v>42</v>
      </c>
      <c r="C11" s="83">
        <f>'[4]stock-franchMV-1,3SMIC'!C10</f>
        <v>167.06162164835968</v>
      </c>
      <c r="D11" s="84">
        <f>'[4]stock-franchMV-1,3SMIC'!D10</f>
        <v>148.56689563526012</v>
      </c>
      <c r="E11" s="85">
        <v>0</v>
      </c>
      <c r="F11" s="85">
        <f>'[4]stock-franchMV-1,3SMIC'!F10*0.1</f>
        <v>5.2027091203665385</v>
      </c>
      <c r="G11" s="85">
        <v>0</v>
      </c>
      <c r="H11" s="86">
        <f>C11+D11+E11+F11+G11</f>
        <v>320.8312264039863</v>
      </c>
      <c r="I11" s="87"/>
      <c r="J11" s="87"/>
      <c r="K11" s="87"/>
      <c r="L11" s="87"/>
      <c r="M11" s="87"/>
      <c r="N11" s="88"/>
      <c r="O11" s="88"/>
      <c r="P11" s="88"/>
      <c r="Q11" s="88"/>
      <c r="R11" s="88"/>
      <c r="S11" s="88"/>
    </row>
    <row r="12" spans="1:19" s="89" customFormat="1" ht="59.25" customHeight="1" thickBot="1">
      <c r="A12" s="66" t="s">
        <v>5</v>
      </c>
      <c r="B12" s="67" t="s">
        <v>6</v>
      </c>
      <c r="C12" s="90">
        <f>C10-C11</f>
        <v>26.73562546236434</v>
      </c>
      <c r="D12" s="91">
        <f>D10-D11</f>
        <v>-50.32926377525749</v>
      </c>
      <c r="E12" s="90">
        <f>E10-E11</f>
        <v>2.1821593517140165</v>
      </c>
      <c r="F12" s="90">
        <f>F10-F11</f>
        <v>1.384669313127164</v>
      </c>
      <c r="G12" s="90">
        <f>G10-G11</f>
        <v>1.9958410762720404</v>
      </c>
      <c r="H12" s="70">
        <f>C12+D12+E12+F12+G12</f>
        <v>-18.030968571779926</v>
      </c>
      <c r="I12" s="87"/>
      <c r="J12" s="87"/>
      <c r="K12" s="87"/>
      <c r="L12" s="87"/>
      <c r="M12" s="87"/>
      <c r="N12" s="88"/>
      <c r="O12" s="88"/>
      <c r="P12" s="88"/>
      <c r="Q12" s="88"/>
      <c r="R12" s="88"/>
      <c r="S12" s="88"/>
    </row>
    <row r="13" ht="59.25" customHeight="1"/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&amp;LAnnexe 15 - H 7- Cotation DGAS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Changer ce nom</cp:lastModifiedBy>
  <cp:lastPrinted>2003-04-23T09:21:20Z</cp:lastPrinted>
  <dcterms:created xsi:type="dcterms:W3CDTF">2003-04-09T15:27:56Z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