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5520" activeTab="0"/>
  </bookViews>
  <sheets>
    <sheet name="fiche budgétaire" sheetId="1" r:id="rId1"/>
  </sheets>
  <definedNames>
    <definedName name="_xlnm.Print_Area" localSheetId="0">'fiche budgétaire'!$A$1:$G$35</definedName>
  </definedNames>
  <calcPr fullCalcOnLoad="1"/>
</workbook>
</file>

<file path=xl/sharedStrings.xml><?xml version="1.0" encoding="utf-8"?>
<sst xmlns="http://schemas.openxmlformats.org/spreadsheetml/2006/main" count="38" uniqueCount="24">
  <si>
    <t>Intitulé</t>
  </si>
  <si>
    <t>tutelle curatelle d'Etat</t>
  </si>
  <si>
    <t>TPSA</t>
  </si>
  <si>
    <t>mandats spéciaux</t>
  </si>
  <si>
    <t>gérants de tutelle</t>
  </si>
  <si>
    <t xml:space="preserve">Total </t>
  </si>
  <si>
    <t>bilan (provisoire) 2002</t>
  </si>
  <si>
    <t>Gérance hosp</t>
  </si>
  <si>
    <t>Gérance privée</t>
  </si>
  <si>
    <t>Nombre de mesures au 31/12/2002</t>
  </si>
  <si>
    <t>nb de mesures en moyenne dans l'année</t>
  </si>
  <si>
    <t xml:space="preserve">coût brut du mois/mesure </t>
  </si>
  <si>
    <t>coût brut annuel de la mesure</t>
  </si>
  <si>
    <t>dépense brute</t>
  </si>
  <si>
    <t>prélèvements</t>
  </si>
  <si>
    <t>dépense nette à la charge des financeurs publics</t>
  </si>
  <si>
    <t>perspectives 2003</t>
  </si>
  <si>
    <t>effet volume</t>
  </si>
  <si>
    <t>Nombre de mesures au 31/12/2003</t>
  </si>
  <si>
    <t>revalorisation mois/mesure</t>
  </si>
  <si>
    <t>LFI 2003</t>
  </si>
  <si>
    <t>insuffisance</t>
  </si>
  <si>
    <t>perspectives 2004</t>
  </si>
  <si>
    <t>Nombre de mesures au 31/12/2004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</si>
</sst>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\ ###\ ##0.00&quot; €&quot;;\-#\ ###\ ##0.00&quot; €&quot;"/>
    <numFmt numFmtId="180" formatCode="0.0%"/>
    <numFmt numFmtId="181" formatCode="_-* #,##0\ _€_-;\-* #,##0\ _€_-;_-* &quot;-&quot;??\ _€_-;_-@_-"/>
    <numFmt numFmtId="182" formatCode="_-* #,##0.0\ _€_-;\-* #,##0.0\ _€_-;_-* &quot;-&quot;??\ _€_-;_-@_-"/>
    <numFmt numFmtId="183" formatCode="_-* #,##0.000\ _€_-;\-* #,##0.000\ _€_-;_-* &quot;-&quot;??\ _€_-;_-@_-"/>
    <numFmt numFmtId="184" formatCode="_-* #,##0.0\ _F_-;\-* #,##0.0\ _F_-;_-* &quot;-&quot;??\ _F_-;_-@_-"/>
    <numFmt numFmtId="185" formatCode="_-* #,##0\ _F_-;\-* #,##0\ _F_-;_-* &quot;-&quot;??\ _F_-;_-@_-"/>
    <numFmt numFmtId="186" formatCode="_-* #,##0.000\ _F_-;\-* #,##0.000\ _F_-;_-* &quot;-&quot;??\ _F_-;_-@_-"/>
    <numFmt numFmtId="187" formatCode="#,##0.00_ ;\-#,##0.00\ "/>
    <numFmt numFmtId="188" formatCode="#,##0_ ;[Red]\-#,##0\ "/>
    <numFmt numFmtId="189" formatCode="#,##0.00_ ;[Red]\-#,##0.00\ "/>
    <numFmt numFmtId="190" formatCode="#,##0.0_ ;[Red]\-#,##0.0\ "/>
    <numFmt numFmtId="191" formatCode="_-* #,##0.0000\ _€_-;\-* #,##0.0000\ _€_-;_-* &quot;-&quot;??\ _€_-;_-@_-"/>
    <numFmt numFmtId="192" formatCode="0.000%"/>
    <numFmt numFmtId="193" formatCode="0.0000%"/>
    <numFmt numFmtId="194" formatCode="_-* #,##0.0\ _F_-;\-* #,##0.0\ _F_-;_-* &quot;-&quot;?\ _F_-;_-@_-"/>
    <numFmt numFmtId="195" formatCode="#,##0.0\ _€"/>
    <numFmt numFmtId="196" formatCode="#,##0\ &quot;€&quot;"/>
    <numFmt numFmtId="197" formatCode="#,##0.00\ &quot;€&quot;"/>
    <numFmt numFmtId="198" formatCode="_-* #,##0.0\ _€_-;\-* #,##0.0\ _€_-;_-* &quot;-&quot;?\ _€_-;_-@_-"/>
    <numFmt numFmtId="199" formatCode="_-* #,##0.00000\ _€_-;\-* #,##0.00000\ _€_-;_-* &quot;-&quot;??\ _€_-;_-@_-"/>
    <numFmt numFmtId="200" formatCode="_-* #,##0.000000\ _€_-;\-* #,##0.000000\ _€_-;_-* &quot;-&quot;??\ _€_-;_-@_-"/>
    <numFmt numFmtId="201" formatCode="_-* #,##0.0000000\ _€_-;\-* #,##0.0000000\ _€_-;_-* &quot;-&quot;??\ _€_-;_-@_-"/>
    <numFmt numFmtId="202" formatCode="_-* #,##0.000\ _€_-;\-* #,##0.000\ _€_-;_-* &quot;-&quot;???\ _€_-;_-@_-"/>
  </numFmts>
  <fonts count="6">
    <font>
      <sz val="10"/>
      <name val="Arial"/>
      <family val="0"/>
    </font>
    <font>
      <sz val="10"/>
      <name val="Times New Roman"/>
      <family val="0"/>
    </font>
    <font>
      <sz val="11"/>
      <name val="Times New Roman"/>
      <family val="0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88" fontId="1" fillId="0" borderId="1" xfId="30" applyNumberFormat="1" applyBorder="1" applyAlignment="1">
      <alignment horizontal="center" vertical="center" wrapText="1"/>
      <protection/>
    </xf>
    <xf numFmtId="188" fontId="1" fillId="0" borderId="2" xfId="30" applyNumberFormat="1" applyBorder="1" applyAlignment="1">
      <alignment horizontal="center" vertical="center" wrapText="1"/>
      <protection/>
    </xf>
    <xf numFmtId="188" fontId="1" fillId="0" borderId="0" xfId="30" applyNumberFormat="1" applyAlignment="1">
      <alignment horizontal="center" vertical="center" wrapText="1"/>
      <protection/>
    </xf>
    <xf numFmtId="188" fontId="1" fillId="0" borderId="3" xfId="30" applyNumberFormat="1" applyBorder="1">
      <alignment/>
      <protection/>
    </xf>
    <xf numFmtId="188" fontId="1" fillId="0" borderId="4" xfId="30" applyNumberFormat="1" applyBorder="1">
      <alignment/>
      <protection/>
    </xf>
    <xf numFmtId="188" fontId="1" fillId="0" borderId="5" xfId="30" applyNumberFormat="1" applyBorder="1">
      <alignment/>
      <protection/>
    </xf>
    <xf numFmtId="188" fontId="1" fillId="0" borderId="0" xfId="30" applyNumberFormat="1">
      <alignment/>
      <protection/>
    </xf>
    <xf numFmtId="188" fontId="3" fillId="0" borderId="6" xfId="30" applyNumberFormat="1" applyFont="1" applyBorder="1">
      <alignment/>
      <protection/>
    </xf>
    <xf numFmtId="188" fontId="3" fillId="0" borderId="7" xfId="30" applyNumberFormat="1" applyFont="1" applyBorder="1">
      <alignment/>
      <protection/>
    </xf>
    <xf numFmtId="188" fontId="3" fillId="0" borderId="8" xfId="30" applyNumberFormat="1" applyFont="1" applyBorder="1">
      <alignment/>
      <protection/>
    </xf>
    <xf numFmtId="188" fontId="3" fillId="0" borderId="0" xfId="30" applyNumberFormat="1" applyFont="1">
      <alignment/>
      <protection/>
    </xf>
    <xf numFmtId="188" fontId="1" fillId="0" borderId="6" xfId="30" applyNumberFormat="1" applyFont="1" applyBorder="1">
      <alignment/>
      <protection/>
    </xf>
    <xf numFmtId="188" fontId="1" fillId="0" borderId="7" xfId="30" applyNumberFormat="1" applyFont="1" applyBorder="1">
      <alignment/>
      <protection/>
    </xf>
    <xf numFmtId="188" fontId="1" fillId="0" borderId="8" xfId="30" applyNumberFormat="1" applyFont="1" applyBorder="1">
      <alignment/>
      <protection/>
    </xf>
    <xf numFmtId="188" fontId="4" fillId="0" borderId="0" xfId="30" applyNumberFormat="1" applyFont="1">
      <alignment/>
      <protection/>
    </xf>
    <xf numFmtId="188" fontId="1" fillId="0" borderId="6" xfId="30" applyNumberFormat="1" applyBorder="1" applyProtection="1">
      <alignment/>
      <protection locked="0"/>
    </xf>
    <xf numFmtId="188" fontId="1" fillId="0" borderId="7" xfId="30" applyNumberFormat="1" applyBorder="1">
      <alignment/>
      <protection/>
    </xf>
    <xf numFmtId="190" fontId="1" fillId="0" borderId="6" xfId="30" applyNumberFormat="1" applyBorder="1">
      <alignment/>
      <protection/>
    </xf>
    <xf numFmtId="190" fontId="1" fillId="0" borderId="8" xfId="30" applyNumberFormat="1" applyFont="1" applyBorder="1">
      <alignment/>
      <protection/>
    </xf>
    <xf numFmtId="188" fontId="1" fillId="0" borderId="6" xfId="30" applyNumberFormat="1" applyBorder="1">
      <alignment/>
      <protection/>
    </xf>
    <xf numFmtId="188" fontId="4" fillId="0" borderId="6" xfId="30" applyNumberFormat="1" applyFont="1" applyBorder="1">
      <alignment/>
      <protection/>
    </xf>
    <xf numFmtId="188" fontId="4" fillId="0" borderId="7" xfId="30" applyNumberFormat="1" applyFont="1" applyBorder="1">
      <alignment/>
      <protection/>
    </xf>
    <xf numFmtId="188" fontId="4" fillId="0" borderId="8" xfId="30" applyNumberFormat="1" applyFont="1" applyBorder="1">
      <alignment/>
      <protection/>
    </xf>
    <xf numFmtId="188" fontId="4" fillId="0" borderId="6" xfId="30" applyNumberFormat="1" applyFont="1" applyBorder="1" applyAlignment="1">
      <alignment vertical="top" wrapText="1"/>
      <protection/>
    </xf>
    <xf numFmtId="188" fontId="4" fillId="0" borderId="6" xfId="30" applyNumberFormat="1" applyFont="1" applyBorder="1" applyAlignment="1">
      <alignment horizontal="right"/>
      <protection/>
    </xf>
    <xf numFmtId="10" fontId="1" fillId="0" borderId="6" xfId="30" applyNumberFormat="1" applyBorder="1">
      <alignment/>
      <protection/>
    </xf>
    <xf numFmtId="10" fontId="1" fillId="0" borderId="7" xfId="30" applyNumberFormat="1" applyFont="1" applyBorder="1">
      <alignment/>
      <protection/>
    </xf>
    <xf numFmtId="10" fontId="1" fillId="0" borderId="7" xfId="30" applyNumberFormat="1" applyBorder="1">
      <alignment/>
      <protection/>
    </xf>
    <xf numFmtId="10" fontId="1" fillId="0" borderId="6" xfId="30" applyNumberFormat="1" applyFont="1" applyBorder="1">
      <alignment/>
      <protection/>
    </xf>
    <xf numFmtId="10" fontId="1" fillId="0" borderId="8" xfId="30" applyNumberFormat="1" applyFont="1" applyBorder="1">
      <alignment/>
      <protection/>
    </xf>
    <xf numFmtId="10" fontId="1" fillId="0" borderId="0" xfId="30" applyNumberFormat="1">
      <alignment/>
      <protection/>
    </xf>
    <xf numFmtId="181" fontId="1" fillId="0" borderId="6" xfId="15" applyNumberFormat="1" applyBorder="1" applyAlignment="1">
      <alignment/>
    </xf>
    <xf numFmtId="1" fontId="1" fillId="0" borderId="7" xfId="30" applyNumberFormat="1" applyFont="1" applyBorder="1">
      <alignment/>
      <protection/>
    </xf>
    <xf numFmtId="1" fontId="1" fillId="0" borderId="7" xfId="30" applyNumberFormat="1" applyBorder="1">
      <alignment/>
      <protection/>
    </xf>
    <xf numFmtId="181" fontId="1" fillId="0" borderId="8" xfId="15" applyNumberFormat="1" applyFont="1" applyBorder="1" applyAlignment="1">
      <alignment/>
    </xf>
    <xf numFmtId="190" fontId="1" fillId="0" borderId="6" xfId="30" applyNumberFormat="1" applyFont="1" applyBorder="1">
      <alignment/>
      <protection/>
    </xf>
    <xf numFmtId="189" fontId="1" fillId="0" borderId="6" xfId="30" applyNumberFormat="1" applyFont="1" applyBorder="1">
      <alignment/>
      <protection/>
    </xf>
    <xf numFmtId="188" fontId="5" fillId="0" borderId="6" xfId="30" applyNumberFormat="1" applyFont="1" applyBorder="1">
      <alignment/>
      <protection/>
    </xf>
    <xf numFmtId="188" fontId="5" fillId="0" borderId="7" xfId="30" applyNumberFormat="1" applyFont="1" applyBorder="1">
      <alignment/>
      <protection/>
    </xf>
    <xf numFmtId="188" fontId="5" fillId="0" borderId="8" xfId="30" applyNumberFormat="1" applyFont="1" applyBorder="1">
      <alignment/>
      <protection/>
    </xf>
    <xf numFmtId="188" fontId="5" fillId="0" borderId="0" xfId="30" applyNumberFormat="1" applyFont="1">
      <alignment/>
      <protection/>
    </xf>
    <xf numFmtId="10" fontId="1" fillId="0" borderId="6" xfId="38" applyNumberFormat="1" applyFont="1" applyBorder="1" applyAlignment="1">
      <alignment/>
    </xf>
    <xf numFmtId="180" fontId="1" fillId="0" borderId="7" xfId="38" applyNumberFormat="1" applyFont="1" applyBorder="1" applyAlignment="1">
      <alignment/>
    </xf>
    <xf numFmtId="9" fontId="1" fillId="0" borderId="7" xfId="38" applyFont="1" applyBorder="1" applyAlignment="1">
      <alignment/>
    </xf>
    <xf numFmtId="9" fontId="1" fillId="0" borderId="6" xfId="38" applyFont="1" applyBorder="1" applyAlignment="1">
      <alignment/>
    </xf>
    <xf numFmtId="9" fontId="1" fillId="0" borderId="8" xfId="38" applyFont="1" applyBorder="1" applyAlignment="1">
      <alignment/>
    </xf>
    <xf numFmtId="10" fontId="1" fillId="0" borderId="7" xfId="38" applyNumberFormat="1" applyFont="1" applyBorder="1" applyAlignment="1">
      <alignment/>
    </xf>
    <xf numFmtId="10" fontId="1" fillId="0" borderId="8" xfId="38" applyNumberFormat="1" applyFont="1" applyBorder="1" applyAlignment="1">
      <alignment/>
    </xf>
    <xf numFmtId="188" fontId="1" fillId="0" borderId="0" xfId="30" applyNumberFormat="1" applyBorder="1">
      <alignment/>
      <protection/>
    </xf>
    <xf numFmtId="188" fontId="1" fillId="0" borderId="0" xfId="30" applyNumberFormat="1" applyAlignment="1">
      <alignment wrapText="1"/>
      <protection/>
    </xf>
    <xf numFmtId="188" fontId="1" fillId="0" borderId="6" xfId="30" applyNumberFormat="1" applyBorder="1" applyAlignment="1">
      <alignment wrapText="1"/>
      <protection/>
    </xf>
    <xf numFmtId="188" fontId="1" fillId="0" borderId="0" xfId="30" applyNumberFormat="1" applyFont="1" applyAlignment="1">
      <alignment wrapText="1"/>
      <protection/>
    </xf>
    <xf numFmtId="188" fontId="1" fillId="0" borderId="1" xfId="30" applyNumberFormat="1" applyBorder="1" applyAlignment="1">
      <alignment horizontal="center" vertical="center" wrapText="1"/>
      <protection/>
    </xf>
    <xf numFmtId="188" fontId="1" fillId="0" borderId="9" xfId="30" applyNumberFormat="1" applyBorder="1" applyAlignment="1">
      <alignment horizontal="center" vertical="center" wrapText="1"/>
      <protection/>
    </xf>
    <xf numFmtId="1" fontId="1" fillId="0" borderId="0" xfId="0" applyNumberFormat="1" applyFont="1" applyBorder="1" applyAlignment="1">
      <alignment/>
    </xf>
    <xf numFmtId="181" fontId="1" fillId="0" borderId="0" xfId="15" applyNumberFormat="1" applyFont="1" applyBorder="1" applyAlignment="1">
      <alignment horizontal="right"/>
    </xf>
    <xf numFmtId="188" fontId="4" fillId="0" borderId="10" xfId="30" applyNumberFormat="1" applyFont="1" applyBorder="1" applyAlignment="1">
      <alignment vertical="top" wrapText="1"/>
      <protection/>
    </xf>
    <xf numFmtId="188" fontId="1" fillId="0" borderId="6" xfId="30" applyNumberFormat="1" applyFont="1" applyBorder="1" applyAlignment="1">
      <alignment wrapText="1"/>
      <protection/>
    </xf>
    <xf numFmtId="188" fontId="1" fillId="0" borderId="3" xfId="30" applyNumberFormat="1" applyBorder="1" applyAlignment="1">
      <alignment wrapText="1"/>
      <protection/>
    </xf>
    <xf numFmtId="188" fontId="3" fillId="0" borderId="6" xfId="30" applyNumberFormat="1" applyFont="1" applyBorder="1" applyAlignment="1">
      <alignment wrapText="1"/>
      <protection/>
    </xf>
    <xf numFmtId="188" fontId="1" fillId="0" borderId="6" xfId="30" applyNumberFormat="1" applyFont="1" applyBorder="1" applyAlignment="1">
      <alignment wrapText="1"/>
      <protection/>
    </xf>
    <xf numFmtId="188" fontId="4" fillId="0" borderId="6" xfId="30" applyNumberFormat="1" applyFont="1" applyBorder="1" applyAlignment="1">
      <alignment wrapText="1"/>
      <protection/>
    </xf>
    <xf numFmtId="10" fontId="1" fillId="0" borderId="6" xfId="30" applyNumberFormat="1" applyBorder="1" applyAlignment="1">
      <alignment wrapText="1"/>
      <protection/>
    </xf>
    <xf numFmtId="188" fontId="5" fillId="0" borderId="6" xfId="30" applyNumberFormat="1" applyFont="1" applyBorder="1" applyAlignment="1">
      <alignment wrapText="1"/>
      <protection/>
    </xf>
    <xf numFmtId="188" fontId="4" fillId="0" borderId="10" xfId="30" applyNumberFormat="1" applyFont="1" applyFill="1" applyBorder="1">
      <alignment/>
      <protection/>
    </xf>
    <xf numFmtId="188" fontId="4" fillId="0" borderId="11" xfId="30" applyNumberFormat="1" applyFont="1" applyFill="1" applyBorder="1">
      <alignment/>
      <protection/>
    </xf>
    <xf numFmtId="188" fontId="1" fillId="0" borderId="6" xfId="30" applyNumberFormat="1" applyFont="1" applyFill="1" applyBorder="1">
      <alignment/>
      <protection/>
    </xf>
    <xf numFmtId="188" fontId="1" fillId="0" borderId="7" xfId="30" applyNumberFormat="1" applyFont="1" applyFill="1" applyBorder="1">
      <alignment/>
      <protection/>
    </xf>
    <xf numFmtId="188" fontId="1" fillId="0" borderId="8" xfId="30" applyNumberFormat="1" applyFont="1" applyFill="1" applyBorder="1">
      <alignment/>
      <protection/>
    </xf>
    <xf numFmtId="188" fontId="4" fillId="0" borderId="12" xfId="30" applyNumberFormat="1" applyFont="1" applyFill="1" applyBorder="1">
      <alignment/>
      <protection/>
    </xf>
    <xf numFmtId="188" fontId="4" fillId="0" borderId="11" xfId="30" applyNumberFormat="1" applyFont="1" applyBorder="1">
      <alignment/>
      <protection/>
    </xf>
    <xf numFmtId="188" fontId="4" fillId="0" borderId="2" xfId="30" applyNumberFormat="1" applyFont="1" applyBorder="1" applyAlignment="1">
      <alignment horizontal="center" vertical="center" wrapText="1"/>
      <protection/>
    </xf>
  </cellXfs>
  <cellStyles count="25">
    <cellStyle name="Normal" xfId="0"/>
    <cellStyle name="Comma" xfId="15"/>
    <cellStyle name="Comma [0]" xfId="16"/>
    <cellStyle name="Milliers [0]_LFI04" xfId="17"/>
    <cellStyle name="Milliers [0]_plf1" xfId="18"/>
    <cellStyle name="Milliers_LFI04" xfId="19"/>
    <cellStyle name="Milliers_plf1" xfId="20"/>
    <cellStyle name="Currency" xfId="21"/>
    <cellStyle name="Currency [0]" xfId="22"/>
    <cellStyle name="Monétaire [0]_LFI04" xfId="23"/>
    <cellStyle name="Monétaire [0]_plf1" xfId="24"/>
    <cellStyle name="Monétaire_LFI04" xfId="25"/>
    <cellStyle name="Monétaire_plf1" xfId="26"/>
    <cellStyle name="Normal_estim08-04exoMVseuil1,2" xfId="27"/>
    <cellStyle name="Normal_HYPOTHESES" xfId="28"/>
    <cellStyle name="Normal_HYPOTHESES2" xfId="29"/>
    <cellStyle name="Normal_LFI04" xfId="30"/>
    <cellStyle name="Normal_pers12SMIC" xfId="31"/>
    <cellStyle name="Normal_persprelev" xfId="32"/>
    <cellStyle name="Normal_plf1" xfId="33"/>
    <cellStyle name="Normal_prélèv toutes mesures" xfId="34"/>
    <cellStyle name="Normal_seuilparticEtat" xfId="35"/>
    <cellStyle name="Normal_simulation prelev01" xfId="36"/>
    <cellStyle name="Normal_simulation prelev011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12">
    <pageSetUpPr fitToPage="1"/>
  </sheetPr>
  <dimension ref="A1:H44"/>
  <sheetViews>
    <sheetView tabSelected="1" workbookViewId="0" topLeftCell="A1">
      <selection activeCell="D9" sqref="D9"/>
    </sheetView>
  </sheetViews>
  <sheetFormatPr defaultColWidth="11.421875" defaultRowHeight="12.75"/>
  <cols>
    <col min="1" max="1" width="27.8515625" style="50" customWidth="1"/>
    <col min="2" max="2" width="12.28125" style="7" customWidth="1"/>
    <col min="3" max="3" width="11.28125" style="7" customWidth="1"/>
    <col min="4" max="4" width="11.8515625" style="7" customWidth="1"/>
    <col min="5" max="5" width="11.7109375" style="7" customWidth="1"/>
    <col min="6" max="6" width="13.140625" style="7" customWidth="1"/>
    <col min="7" max="7" width="12.28125" style="7" customWidth="1"/>
    <col min="8" max="8" width="11.140625" style="7" customWidth="1"/>
    <col min="9" max="9" width="9.8515625" style="7" customWidth="1"/>
    <col min="10" max="16384" width="8.8515625" style="7" customWidth="1"/>
  </cols>
  <sheetData>
    <row r="1" spans="1:7" s="3" customFormat="1" ht="26.25" customHeight="1" thickBot="1">
      <c r="A1" s="1" t="s">
        <v>0</v>
      </c>
      <c r="B1" s="1" t="s">
        <v>1</v>
      </c>
      <c r="C1" s="2" t="s">
        <v>2</v>
      </c>
      <c r="D1" s="2" t="s">
        <v>3</v>
      </c>
      <c r="E1" s="53" t="s">
        <v>4</v>
      </c>
      <c r="F1" s="54"/>
      <c r="G1" s="72" t="s">
        <v>5</v>
      </c>
    </row>
    <row r="2" spans="1:7" ht="12.75">
      <c r="A2" s="59"/>
      <c r="B2" s="4"/>
      <c r="C2" s="5"/>
      <c r="D2" s="5"/>
      <c r="E2" s="4"/>
      <c r="F2" s="6"/>
      <c r="G2" s="5"/>
    </row>
    <row r="3" spans="1:7" s="11" customFormat="1" ht="12.75">
      <c r="A3" s="60" t="s">
        <v>6</v>
      </c>
      <c r="B3" s="8"/>
      <c r="C3" s="9"/>
      <c r="D3" s="9"/>
      <c r="E3" s="8" t="s">
        <v>7</v>
      </c>
      <c r="F3" s="10" t="s">
        <v>8</v>
      </c>
      <c r="G3" s="9"/>
    </row>
    <row r="4" spans="1:7" s="15" customFormat="1" ht="12.75">
      <c r="A4" s="61" t="s">
        <v>9</v>
      </c>
      <c r="B4" s="12">
        <v>153200</v>
      </c>
      <c r="C4" s="13">
        <v>65000</v>
      </c>
      <c r="D4" s="13">
        <v>4300</v>
      </c>
      <c r="E4" s="12">
        <f>E14*100/110</f>
        <v>63636.36363636364</v>
      </c>
      <c r="F4" s="14">
        <f>F14*100/110</f>
        <v>36363.63636363636</v>
      </c>
      <c r="G4" s="13">
        <f>SUM(B4:F4)</f>
        <v>322500</v>
      </c>
    </row>
    <row r="5" spans="1:8" ht="25.5">
      <c r="A5" s="58" t="s">
        <v>10</v>
      </c>
      <c r="B5" s="16">
        <f>(139768+153207)/2</f>
        <v>146487.5</v>
      </c>
      <c r="C5" s="17">
        <f>(62243+65000)/2</f>
        <v>63621.5</v>
      </c>
      <c r="D5" s="17">
        <f>D4</f>
        <v>4300</v>
      </c>
      <c r="E5" s="12">
        <f>(E4+E4*100/110)/2</f>
        <v>60743.801652892565</v>
      </c>
      <c r="F5" s="14">
        <f>(F4+F4*100/110)/2</f>
        <v>34710.74380165289</v>
      </c>
      <c r="G5" s="13">
        <f>SUM(B5:F5)</f>
        <v>309863.5454545454</v>
      </c>
      <c r="H5" s="15"/>
    </row>
    <row r="6" spans="1:8" ht="12.75">
      <c r="A6" s="58" t="s">
        <v>11</v>
      </c>
      <c r="B6" s="18">
        <f>B7/12</f>
        <v>94.45675569587848</v>
      </c>
      <c r="C6" s="17">
        <v>183</v>
      </c>
      <c r="D6" s="17"/>
      <c r="E6" s="55">
        <v>72.39198419356495</v>
      </c>
      <c r="F6" s="19">
        <f>F7/12</f>
        <v>50.94924637534285</v>
      </c>
      <c r="G6" s="13"/>
      <c r="H6" s="15"/>
    </row>
    <row r="7" spans="1:8" ht="12.75">
      <c r="A7" s="58" t="s">
        <v>12</v>
      </c>
      <c r="B7" s="20">
        <f>B8/B5</f>
        <v>1133.4810683505418</v>
      </c>
      <c r="C7" s="17">
        <f>C8/C5</f>
        <v>2196</v>
      </c>
      <c r="D7" s="17"/>
      <c r="E7" s="12">
        <f>E6*12</f>
        <v>868.7038103227794</v>
      </c>
      <c r="F7" s="14">
        <f>F8/F5</f>
        <v>611.3909565041142</v>
      </c>
      <c r="G7" s="13"/>
      <c r="H7" s="15"/>
    </row>
    <row r="8" spans="1:7" s="15" customFormat="1" ht="12.75">
      <c r="A8" s="62" t="s">
        <v>13</v>
      </c>
      <c r="B8" s="21">
        <f>B10+B9</f>
        <v>166040808</v>
      </c>
      <c r="C8" s="22">
        <f>C5*C6*12</f>
        <v>139712814</v>
      </c>
      <c r="D8" s="22">
        <v>0</v>
      </c>
      <c r="E8" s="21">
        <f>E7*E5</f>
        <v>52768371.94935892</v>
      </c>
      <c r="F8" s="23">
        <f>F9</f>
        <v>21221834.853861816</v>
      </c>
      <c r="G8" s="22">
        <f>SUM(B8:F8)</f>
        <v>379743828.80322075</v>
      </c>
    </row>
    <row r="9" spans="1:8" ht="12.75">
      <c r="A9" s="51" t="s">
        <v>14</v>
      </c>
      <c r="B9" s="20">
        <v>32000000</v>
      </c>
      <c r="C9" s="17"/>
      <c r="D9" s="17">
        <v>0</v>
      </c>
      <c r="E9" s="56">
        <f>193.050298108553*E5</f>
        <v>11726609.017337725</v>
      </c>
      <c r="F9" s="14">
        <f>F20-F20*F13</f>
        <v>21221834.853861816</v>
      </c>
      <c r="G9" s="13">
        <f>SUM(B9:F9)</f>
        <v>64948443.87119954</v>
      </c>
      <c r="H9" s="15"/>
    </row>
    <row r="10" spans="1:7" s="15" customFormat="1" ht="25.5">
      <c r="A10" s="24" t="s">
        <v>15</v>
      </c>
      <c r="B10" s="21">
        <v>134040808</v>
      </c>
      <c r="C10" s="22">
        <f>C8</f>
        <v>139712814</v>
      </c>
      <c r="D10" s="22">
        <v>0</v>
      </c>
      <c r="E10" s="25">
        <f>E8-E9</f>
        <v>41041762.93202119</v>
      </c>
      <c r="F10" s="23"/>
      <c r="G10" s="22">
        <f>SUM(B10:F10)</f>
        <v>314795384.9320212</v>
      </c>
    </row>
    <row r="11" spans="1:8" ht="12.75">
      <c r="A11" s="51"/>
      <c r="B11" s="20"/>
      <c r="C11" s="17"/>
      <c r="D11" s="17"/>
      <c r="E11" s="12"/>
      <c r="F11" s="14"/>
      <c r="G11" s="13"/>
      <c r="H11" s="15"/>
    </row>
    <row r="12" spans="1:8" s="11" customFormat="1" ht="12.75">
      <c r="A12" s="60" t="s">
        <v>16</v>
      </c>
      <c r="B12" s="8"/>
      <c r="C12" s="9"/>
      <c r="D12" s="9"/>
      <c r="E12" s="8"/>
      <c r="F12" s="10"/>
      <c r="G12" s="13"/>
      <c r="H12" s="15"/>
    </row>
    <row r="13" spans="1:8" s="31" customFormat="1" ht="12.75">
      <c r="A13" s="63" t="s">
        <v>17</v>
      </c>
      <c r="B13" s="26">
        <v>0.0962</v>
      </c>
      <c r="C13" s="27">
        <v>0.011</v>
      </c>
      <c r="D13" s="28">
        <v>0.1</v>
      </c>
      <c r="E13" s="29">
        <v>0.1</v>
      </c>
      <c r="F13" s="30">
        <v>0.1</v>
      </c>
      <c r="G13" s="13"/>
      <c r="H13" s="15"/>
    </row>
    <row r="14" spans="1:8" s="31" customFormat="1" ht="12.75">
      <c r="A14" s="61" t="s">
        <v>18</v>
      </c>
      <c r="B14" s="32">
        <f>B4*B13+B4</f>
        <v>167937.84</v>
      </c>
      <c r="C14" s="33">
        <f>C4*C13+C4</f>
        <v>65715</v>
      </c>
      <c r="D14" s="34">
        <f>D4+D4*D13</f>
        <v>4730</v>
      </c>
      <c r="E14" s="12">
        <v>70000</v>
      </c>
      <c r="F14" s="35">
        <v>40000</v>
      </c>
      <c r="G14" s="13">
        <f>SUM(B14:F14)</f>
        <v>348382.83999999997</v>
      </c>
      <c r="H14" s="15"/>
    </row>
    <row r="15" spans="1:8" ht="29.25" customHeight="1">
      <c r="A15" s="58" t="s">
        <v>10</v>
      </c>
      <c r="B15" s="20">
        <f>(B4+B14)/2</f>
        <v>160568.91999999998</v>
      </c>
      <c r="C15" s="13">
        <f>(C14+C4)/2</f>
        <v>65357.5</v>
      </c>
      <c r="D15" s="17">
        <f>D14</f>
        <v>4730</v>
      </c>
      <c r="E15" s="12">
        <f>(E4+E14)/2</f>
        <v>66818.18181818182</v>
      </c>
      <c r="F15" s="14">
        <f>(F14+F4)/2</f>
        <v>38181.81818181818</v>
      </c>
      <c r="G15" s="13">
        <f>SUM(B15:F15)</f>
        <v>335656.42</v>
      </c>
      <c r="H15" s="15"/>
    </row>
    <row r="16" spans="1:8" s="31" customFormat="1" ht="12.75">
      <c r="A16" s="63" t="s">
        <v>19</v>
      </c>
      <c r="B16" s="26">
        <v>0.0202</v>
      </c>
      <c r="C16" s="27">
        <f>B16</f>
        <v>0.0202</v>
      </c>
      <c r="D16" s="28"/>
      <c r="E16" s="29">
        <f>B16</f>
        <v>0.0202</v>
      </c>
      <c r="F16" s="30"/>
      <c r="G16" s="13"/>
      <c r="H16" s="15"/>
    </row>
    <row r="17" spans="1:8" ht="12.75">
      <c r="A17" s="58" t="s">
        <v>11</v>
      </c>
      <c r="B17" s="18">
        <f>B18/12</f>
        <v>95.86826124839935</v>
      </c>
      <c r="C17" s="17">
        <f>C21/C15/12</f>
        <v>183.6971704303255</v>
      </c>
      <c r="D17" s="17"/>
      <c r="E17" s="36">
        <f>E18/12</f>
        <v>73.7213642669377</v>
      </c>
      <c r="F17" s="37">
        <f>F18/12</f>
        <v>51.46388522761905</v>
      </c>
      <c r="G17" s="13"/>
      <c r="H17" s="15"/>
    </row>
    <row r="18" spans="1:8" ht="12.75">
      <c r="A18" s="58" t="s">
        <v>12</v>
      </c>
      <c r="B18" s="20">
        <f>B19/B15</f>
        <v>1150.4191349807923</v>
      </c>
      <c r="C18" s="17">
        <f>C17*12</f>
        <v>2204.366045163906</v>
      </c>
      <c r="D18" s="17"/>
      <c r="E18" s="12">
        <f>E19/E15</f>
        <v>884.6563712032523</v>
      </c>
      <c r="F18" s="12">
        <f>F19/F15</f>
        <v>617.5666227314287</v>
      </c>
      <c r="G18" s="13"/>
      <c r="H18" s="15"/>
    </row>
    <row r="19" spans="1:7" s="15" customFormat="1" ht="12.75">
      <c r="A19" s="62" t="s">
        <v>13</v>
      </c>
      <c r="B19" s="21">
        <f>B21+B20</f>
        <v>184721558.0512</v>
      </c>
      <c r="C19" s="22">
        <f>(C8*C13)+(C8*C16)+C8</f>
        <v>144071853.7968</v>
      </c>
      <c r="D19" s="22">
        <v>0</v>
      </c>
      <c r="E19" s="21">
        <f>E8*E13+E8*E16+E8</f>
        <v>59111130.25767186</v>
      </c>
      <c r="F19" s="23">
        <v>23579816.50429091</v>
      </c>
      <c r="G19" s="22">
        <f>SUM(B19:F19)</f>
        <v>411484358.6099628</v>
      </c>
    </row>
    <row r="20" spans="1:8" ht="12.75">
      <c r="A20" s="51" t="s">
        <v>14</v>
      </c>
      <c r="B20" s="20">
        <f>B9+B9*B13</f>
        <v>35078400</v>
      </c>
      <c r="C20" s="17"/>
      <c r="D20" s="17">
        <v>0</v>
      </c>
      <c r="E20" s="12">
        <f>E9*E13+E9</f>
        <v>12899269.919071497</v>
      </c>
      <c r="F20" s="14">
        <v>23579816.50429091</v>
      </c>
      <c r="G20" s="13">
        <f>SUM(B20:F20)</f>
        <v>71557486.4233624</v>
      </c>
      <c r="H20" s="15"/>
    </row>
    <row r="21" spans="1:7" s="15" customFormat="1" ht="25.5">
      <c r="A21" s="24" t="s">
        <v>15</v>
      </c>
      <c r="B21" s="21">
        <f>B10*B13+B10*B16+B10</f>
        <v>149643158.0512</v>
      </c>
      <c r="C21" s="22">
        <f>C19</f>
        <v>144071853.7968</v>
      </c>
      <c r="D21" s="22">
        <v>0</v>
      </c>
      <c r="E21" s="21">
        <f>E19-E20</f>
        <v>46211860.33860037</v>
      </c>
      <c r="F21" s="23"/>
      <c r="G21" s="22">
        <f>SUM(B21:F21)</f>
        <v>339926872.1866003</v>
      </c>
    </row>
    <row r="22" spans="1:7" s="41" customFormat="1" ht="12.75">
      <c r="A22" s="64" t="s">
        <v>20</v>
      </c>
      <c r="B22" s="38">
        <v>128100000</v>
      </c>
      <c r="C22" s="39"/>
      <c r="D22" s="39"/>
      <c r="E22" s="38"/>
      <c r="F22" s="40"/>
      <c r="G22" s="13"/>
    </row>
    <row r="23" spans="1:7" s="41" customFormat="1" ht="12.75">
      <c r="A23" s="64" t="s">
        <v>21</v>
      </c>
      <c r="B23" s="38">
        <f>B21-B22</f>
        <v>21543158.051200002</v>
      </c>
      <c r="C23" s="39"/>
      <c r="D23" s="39"/>
      <c r="E23" s="38"/>
      <c r="F23" s="40"/>
      <c r="G23" s="13"/>
    </row>
    <row r="24" spans="1:7" s="41" customFormat="1" ht="12.75">
      <c r="A24" s="64"/>
      <c r="B24" s="38"/>
      <c r="C24" s="39"/>
      <c r="D24" s="39"/>
      <c r="E24" s="38"/>
      <c r="F24" s="40"/>
      <c r="G24" s="13"/>
    </row>
    <row r="25" spans="1:7" s="41" customFormat="1" ht="12.75">
      <c r="A25" s="60" t="s">
        <v>22</v>
      </c>
      <c r="B25" s="38"/>
      <c r="C25" s="39"/>
      <c r="D25" s="39"/>
      <c r="E25" s="38"/>
      <c r="F25" s="40"/>
      <c r="G25" s="13"/>
    </row>
    <row r="26" spans="1:7" s="41" customFormat="1" ht="12.75">
      <c r="A26" s="63" t="s">
        <v>17</v>
      </c>
      <c r="B26" s="42">
        <v>0.0962</v>
      </c>
      <c r="C26" s="43">
        <v>0.011</v>
      </c>
      <c r="D26" s="44">
        <v>0.1</v>
      </c>
      <c r="E26" s="45">
        <v>0.1</v>
      </c>
      <c r="F26" s="46">
        <v>0.1</v>
      </c>
      <c r="G26" s="13"/>
    </row>
    <row r="27" spans="1:7" s="41" customFormat="1" ht="12.75">
      <c r="A27" s="61" t="s">
        <v>23</v>
      </c>
      <c r="B27" s="67">
        <f>B14*B26+B14</f>
        <v>184093.460208</v>
      </c>
      <c r="C27" s="68">
        <f>C14*C26+C14</f>
        <v>66437.865</v>
      </c>
      <c r="D27" s="68">
        <f>D14*D26+D14</f>
        <v>5203</v>
      </c>
      <c r="E27" s="67">
        <f>E14*E26+E14</f>
        <v>77000</v>
      </c>
      <c r="F27" s="69">
        <f>F14*F26+F14</f>
        <v>44000</v>
      </c>
      <c r="G27" s="13">
        <f>SUM(B27:F27)</f>
        <v>376734.325208</v>
      </c>
    </row>
    <row r="28" spans="1:7" s="41" customFormat="1" ht="27" customHeight="1">
      <c r="A28" s="58" t="s">
        <v>10</v>
      </c>
      <c r="B28" s="67">
        <f>(B27+B14)/2</f>
        <v>176015.650104</v>
      </c>
      <c r="C28" s="68">
        <f>(C14+C27)/2</f>
        <v>66076.4325</v>
      </c>
      <c r="D28" s="68">
        <f>D27</f>
        <v>5203</v>
      </c>
      <c r="E28" s="67">
        <f>(E14+E27)/2</f>
        <v>73500</v>
      </c>
      <c r="F28" s="69">
        <f>(F14+F27)/2</f>
        <v>42000</v>
      </c>
      <c r="G28" s="13">
        <f>SUM(B28:F28)</f>
        <v>362795.082604</v>
      </c>
    </row>
    <row r="29" spans="1:7" s="41" customFormat="1" ht="12.75">
      <c r="A29" s="63" t="s">
        <v>19</v>
      </c>
      <c r="B29" s="42">
        <v>0.0202</v>
      </c>
      <c r="C29" s="47">
        <v>0.0202</v>
      </c>
      <c r="D29" s="13"/>
      <c r="E29" s="42">
        <v>0.0202</v>
      </c>
      <c r="F29" s="48"/>
      <c r="G29" s="13"/>
    </row>
    <row r="30" spans="1:7" s="41" customFormat="1" ht="12.75">
      <c r="A30" s="58" t="s">
        <v>11</v>
      </c>
      <c r="B30" s="36">
        <f>B31/12</f>
        <v>97.29938010575104</v>
      </c>
      <c r="C30" s="13">
        <f>C31/12</f>
        <v>187.36747986919056</v>
      </c>
      <c r="D30" s="13"/>
      <c r="E30" s="36">
        <f>E31/12</f>
        <v>75.07515659256691</v>
      </c>
      <c r="F30" s="37">
        <f>F31/12</f>
        <v>51.463885227619045</v>
      </c>
      <c r="G30" s="13"/>
    </row>
    <row r="31" spans="1:7" s="41" customFormat="1" ht="12.75">
      <c r="A31" s="58" t="s">
        <v>12</v>
      </c>
      <c r="B31" s="12">
        <f>B32/B28</f>
        <v>1167.5925612690125</v>
      </c>
      <c r="C31" s="13">
        <f>C32/C28</f>
        <v>2248.4097584302867</v>
      </c>
      <c r="D31" s="13"/>
      <c r="E31" s="12">
        <f>E32/E28</f>
        <v>900.901879110803</v>
      </c>
      <c r="F31" s="12">
        <f>F32/F28</f>
        <v>617.5666227314285</v>
      </c>
      <c r="G31" s="13"/>
    </row>
    <row r="32" spans="1:7" s="41" customFormat="1" ht="12.75">
      <c r="A32" s="62" t="s">
        <v>13</v>
      </c>
      <c r="B32" s="21">
        <f>B34+B33</f>
        <v>205514563.7283597</v>
      </c>
      <c r="C32" s="22">
        <f>C19+C19*C26+C19*C29</f>
        <v>148566895.63526013</v>
      </c>
      <c r="D32" s="22">
        <v>0</v>
      </c>
      <c r="E32" s="21">
        <f>E19*E26+E19*E29+E19</f>
        <v>66216288.11464402</v>
      </c>
      <c r="F32" s="23">
        <f>F33+F34</f>
        <v>25937798.15472</v>
      </c>
      <c r="G32" s="22">
        <f>SUM(B32:F32)</f>
        <v>446235545.63298386</v>
      </c>
    </row>
    <row r="33" spans="1:7" s="41" customFormat="1" ht="12" customHeight="1">
      <c r="A33" s="51" t="s">
        <v>14</v>
      </c>
      <c r="B33" s="12">
        <f>B20+B20*B26</f>
        <v>38452942.08</v>
      </c>
      <c r="C33" s="13"/>
      <c r="D33" s="13">
        <v>0</v>
      </c>
      <c r="E33" s="12">
        <f>E20*E26+E20</f>
        <v>14189196.910978647</v>
      </c>
      <c r="F33" s="12">
        <f>F20+F20*F26</f>
        <v>25937798.15472</v>
      </c>
      <c r="G33" s="13">
        <f>SUM(B33:F33)</f>
        <v>78579937.14569864</v>
      </c>
    </row>
    <row r="34" spans="1:7" s="41" customFormat="1" ht="26.25" thickBot="1">
      <c r="A34" s="57" t="s">
        <v>15</v>
      </c>
      <c r="B34" s="65">
        <f>B21+B21*B26+B21*B29</f>
        <v>167061621.6483597</v>
      </c>
      <c r="C34" s="66">
        <f>C32</f>
        <v>148566895.63526013</v>
      </c>
      <c r="D34" s="66">
        <v>0</v>
      </c>
      <c r="E34" s="65">
        <f>E32-E33</f>
        <v>52027091.203665376</v>
      </c>
      <c r="F34" s="70"/>
      <c r="G34" s="71">
        <f>SUM(B34:F34)</f>
        <v>367655608.4872852</v>
      </c>
    </row>
    <row r="35" ht="12.75">
      <c r="D35" s="49"/>
    </row>
    <row r="36" ht="12.75">
      <c r="D36" s="49"/>
    </row>
    <row r="37" spans="1:4" ht="12.75">
      <c r="A37" s="51"/>
      <c r="D37" s="49"/>
    </row>
    <row r="38" spans="1:5" ht="12.75">
      <c r="A38" s="51"/>
      <c r="D38" s="49"/>
      <c r="E38" s="49"/>
    </row>
    <row r="39" spans="1:5" ht="12.75">
      <c r="A39" s="51"/>
      <c r="D39" s="49"/>
      <c r="E39" s="49"/>
    </row>
    <row r="40" spans="1:5" ht="12.75">
      <c r="A40" s="52"/>
      <c r="D40" s="49"/>
      <c r="E40" s="49"/>
    </row>
    <row r="41" spans="1:5" ht="12.75">
      <c r="A41" s="51"/>
      <c r="D41" s="49"/>
      <c r="E41" s="49"/>
    </row>
    <row r="42" spans="1:5" ht="12.75">
      <c r="A42" s="51"/>
      <c r="D42" s="49"/>
      <c r="E42" s="49"/>
    </row>
    <row r="43" spans="4:5" ht="12.75">
      <c r="D43" s="49"/>
      <c r="E43" s="49"/>
    </row>
    <row r="44" spans="4:5" ht="12.75">
      <c r="D44" s="49"/>
      <c r="E44" s="49"/>
    </row>
  </sheetData>
  <mergeCells count="1">
    <mergeCell ref="E1:F1"/>
  </mergeCells>
  <printOptions horizontalCentered="1" verticalCentered="1"/>
  <pageMargins left="0.1968503937007874" right="0.1968503937007874" top="0.5905511811023623" bottom="0.3937007874015748" header="0.31496062992125984" footer="0.31496062992125984"/>
  <pageSetup fitToHeight="6" fitToWidth="1" horizontalDpi="600" verticalDpi="600" orientation="portrait" paperSize="9" r:id="rId1"/>
  <headerFooter alignWithMargins="0">
    <oddHeader xml:space="preserve">&amp;L&amp;"Arial,Gras"&amp;UAnnexe 23&amp;C&amp;"Times New Roman,Gras"&amp;12&amp;UFiche budgétaire: &amp;Udispositif existant et estimations 2003 et 2004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emploi/solidarité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Changer ce nom</dc:creator>
  <cp:keywords/>
  <dc:description/>
  <cp:lastModifiedBy>Changer ce nom</cp:lastModifiedBy>
  <cp:lastPrinted>2003-04-23T10:13:00Z</cp:lastPrinted>
  <dcterms:created xsi:type="dcterms:W3CDTF">2003-04-23T10:09:13Z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